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Cuenta Publica de la Hacienda Estatal\TOMO II CUENTA PÚBLICA CONSOLIDADA\"/>
    </mc:Choice>
  </mc:AlternateContent>
  <bookViews>
    <workbookView xWindow="0" yWindow="0" windowWidth="28800" windowHeight="11715"/>
  </bookViews>
  <sheets>
    <sheet name="Estado Situacion Financiera" sheetId="1" r:id="rId1"/>
    <sheet name="fuente2" sheetId="3" state="hidden" r:id="rId2"/>
    <sheet name="BExRepositorySheet" sheetId="5" state="veryHidden" r:id="rId3"/>
    <sheet name="fuente3" sheetId="4" state="hidden" r:id="rId4"/>
  </sheets>
  <externalReferences>
    <externalReference r:id="rId5"/>
  </externalReferences>
  <definedNames>
    <definedName name="_xlnm.Print_Area" localSheetId="0">'Estado Situacion Financiera'!$B$3:$I$57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 l="1"/>
  <c r="H42" i="1"/>
  <c r="I42" i="1"/>
  <c r="I32" i="1"/>
  <c r="H32" i="1"/>
  <c r="I21" i="1"/>
  <c r="H21" i="1"/>
  <c r="E33" i="1"/>
  <c r="D33" i="1"/>
  <c r="E20" i="1"/>
  <c r="D20" i="1"/>
  <c r="A24" i="4"/>
  <c r="B3" i="4"/>
  <c r="C29" i="4"/>
  <c r="B31" i="4"/>
  <c r="A33" i="4"/>
  <c r="C11" i="3"/>
  <c r="A4" i="3"/>
  <c r="A15" i="3"/>
  <c r="A10" i="4"/>
  <c r="A14" i="3"/>
  <c r="B19" i="3"/>
  <c r="C1" i="4"/>
  <c r="C21" i="4"/>
  <c r="A7" i="3"/>
  <c r="B4" i="3"/>
  <c r="B32" i="4"/>
  <c r="B10" i="4"/>
  <c r="B33" i="4"/>
  <c r="A5" i="4"/>
  <c r="C17" i="3"/>
  <c r="B25" i="4"/>
  <c r="B4" i="4"/>
  <c r="B27" i="4"/>
  <c r="A20" i="4"/>
  <c r="A4" i="4"/>
  <c r="A18" i="3"/>
  <c r="B6" i="4"/>
  <c r="A23" i="4"/>
  <c r="A14" i="4"/>
  <c r="C26" i="4"/>
  <c r="A36" i="4"/>
  <c r="C28" i="4"/>
  <c r="A27" i="4"/>
  <c r="B8" i="4"/>
  <c r="A26" i="4"/>
  <c r="B17" i="3"/>
  <c r="A25" i="4"/>
  <c r="C10" i="3"/>
  <c r="B12" i="4"/>
  <c r="A17" i="4"/>
  <c r="A23" i="3"/>
  <c r="B10" i="3"/>
  <c r="B22" i="3"/>
  <c r="A16" i="3"/>
  <c r="B9" i="3"/>
  <c r="A12" i="3"/>
  <c r="A22" i="3"/>
  <c r="C22" i="3"/>
  <c r="C6" i="4"/>
  <c r="C21" i="3"/>
  <c r="A35" i="4"/>
  <c r="A13" i="3"/>
  <c r="A22" i="4"/>
  <c r="B19" i="4"/>
  <c r="B23" i="4"/>
  <c r="B14" i="3"/>
  <c r="B18" i="3"/>
  <c r="B12" i="3"/>
  <c r="C23" i="4"/>
  <c r="A9" i="3"/>
  <c r="C2" i="3"/>
  <c r="C12" i="3"/>
  <c r="A32" i="4"/>
  <c r="A19" i="4"/>
  <c r="C3" i="4"/>
  <c r="A9" i="4"/>
  <c r="B11" i="3"/>
  <c r="B22" i="4"/>
  <c r="B15" i="4"/>
  <c r="A2" i="4"/>
  <c r="A6" i="3"/>
  <c r="C5" i="3"/>
  <c r="C13" i="3"/>
  <c r="B8" i="3"/>
  <c r="C9" i="3"/>
  <c r="B18" i="4"/>
  <c r="C35" i="4"/>
  <c r="C31" i="4"/>
  <c r="B21" i="3"/>
  <c r="B9" i="4"/>
  <c r="A3" i="4"/>
  <c r="C11" i="4"/>
  <c r="C12" i="4"/>
  <c r="B2" i="3"/>
  <c r="B14" i="4"/>
  <c r="A18" i="4"/>
  <c r="B24" i="4"/>
  <c r="C5" i="4"/>
  <c r="B7" i="3"/>
  <c r="B15" i="3"/>
  <c r="C27" i="4"/>
  <c r="A37" i="4"/>
  <c r="C4" i="3"/>
  <c r="C8" i="4"/>
  <c r="B3" i="3"/>
  <c r="C32" i="4"/>
  <c r="C14" i="4"/>
  <c r="A29" i="4"/>
  <c r="B30" i="4"/>
  <c r="A7" i="4"/>
  <c r="C18" i="3"/>
  <c r="A21" i="3"/>
  <c r="B36" i="4"/>
  <c r="A31" i="4"/>
  <c r="C30" i="4"/>
  <c r="B13" i="3"/>
  <c r="C18" i="4"/>
  <c r="C15" i="3"/>
  <c r="B28" i="4"/>
  <c r="C37" i="4"/>
  <c r="C22" i="4"/>
  <c r="C15" i="4"/>
  <c r="C13" i="4"/>
  <c r="C3" i="3"/>
  <c r="A8" i="4"/>
  <c r="A11" i="4"/>
  <c r="C20" i="3"/>
  <c r="A13" i="4"/>
  <c r="C7" i="4"/>
  <c r="C6" i="3"/>
  <c r="C14" i="3"/>
  <c r="C20" i="4"/>
  <c r="C23" i="3"/>
  <c r="A2" i="3"/>
  <c r="C16" i="4"/>
  <c r="C1" i="3"/>
  <c r="C19" i="4"/>
  <c r="B1" i="3"/>
  <c r="C36" i="4"/>
  <c r="B16" i="3"/>
  <c r="A17" i="3"/>
  <c r="A11" i="3"/>
  <c r="A6" i="4"/>
  <c r="B35" i="4"/>
  <c r="A30" i="4"/>
  <c r="A3" i="3"/>
  <c r="B23" i="3"/>
  <c r="A12" i="4"/>
  <c r="B16" i="4"/>
  <c r="A21" i="4"/>
  <c r="A5" i="3"/>
  <c r="B37" i="4"/>
  <c r="C2" i="4"/>
  <c r="A8" i="3"/>
  <c r="B26" i="4"/>
  <c r="B13" i="4"/>
  <c r="B5" i="3"/>
  <c r="B1" i="4"/>
  <c r="A20" i="3"/>
  <c r="C4" i="4"/>
  <c r="A28" i="4"/>
  <c r="B6" i="3"/>
  <c r="C7" i="3"/>
  <c r="A19" i="3"/>
  <c r="B20" i="3"/>
  <c r="A34" i="4"/>
  <c r="B5" i="4"/>
  <c r="C17" i="4"/>
  <c r="B17" i="4"/>
  <c r="A10" i="3"/>
  <c r="A15" i="4"/>
  <c r="A16" i="4"/>
  <c r="C16" i="3"/>
  <c r="B34" i="4"/>
  <c r="B11" i="4"/>
  <c r="C24" i="4"/>
  <c r="C9" i="4"/>
  <c r="B29" i="4"/>
  <c r="C33" i="4"/>
  <c r="C25" i="4"/>
  <c r="C10" i="4"/>
  <c r="B21" i="4"/>
  <c r="B2" i="4"/>
  <c r="B7" i="4"/>
  <c r="C19" i="3"/>
  <c r="C34" i="4"/>
  <c r="B20" i="4"/>
  <c r="C8" i="3"/>
  <c r="I53" i="1" l="1"/>
  <c r="I34" i="1"/>
  <c r="D34" i="1"/>
  <c r="E34" i="1"/>
  <c r="I55" i="1" l="1"/>
  <c r="H53" i="1"/>
  <c r="H49" i="1"/>
  <c r="H34" i="1" l="1"/>
  <c r="H55" i="1" s="1"/>
</calcChain>
</file>

<file path=xl/sharedStrings.xml><?xml version="1.0" encoding="utf-8"?>
<sst xmlns="http://schemas.openxmlformats.org/spreadsheetml/2006/main" count="95" uniqueCount="63">
  <si>
    <t>A      C      T      I      V      O</t>
  </si>
  <si>
    <t>GOBIERNO DEL ESTADO DE MICHOACAN DE OCAMPO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</si>
  <si>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</si>
  <si>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</si>
  <si>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</si>
  <si>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</si>
  <si>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</si>
  <si>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</si>
  <si>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</si>
  <si>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</si>
  <si>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/>
  </si>
  <si>
    <t>TOTAL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</si>
  <si>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</si>
  <si>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</si>
  <si>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</si>
  <si>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</si>
  <si>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</si>
  <si>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</si>
  <si>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</si>
  <si>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</si>
  <si>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</si>
  <si>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</si>
  <si>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 ACTIVOS NO CIRCULANTES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</si>
  <si>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</si>
  <si>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</si>
  <si>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</si>
  <si>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</si>
  <si>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</si>
  <si>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</si>
  <si>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</si>
  <si>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</si>
  <si>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</si>
  <si>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</si>
  <si>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</si>
  <si>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</si>
  <si>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</si>
  <si>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</si>
  <si>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</si>
  <si>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</si>
  <si>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</si>
  <si>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TOTAL DE PASIVOS NO CIRCULANTES</t>
  </si>
  <si>
    <t>TOTAL DE PASIVO</t>
  </si>
  <si>
    <t>HACIENDA PÚBLICA/PATRIMONIO</t>
  </si>
  <si>
    <t>HACIENDA PÚBLICA/PATRIMONIO CONTRIBUIDO</t>
  </si>
  <si>
    <t>APORTACIONES</t>
  </si>
  <si>
    <t>DONACIONES DE CAPITAL</t>
  </si>
  <si>
    <t>ACTUALIZACIONES DE LA HACIENDA PÚBLICA/ 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</si>
  <si>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</si>
  <si>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</si>
  <si>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</si>
  <si>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</si>
  <si>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</si>
  <si>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
PÚBLICA/PATRIMONIO</t>
  </si>
  <si>
    <t>RESULTADO POR POSICIÓN MONETARIA</t>
  </si>
  <si>
    <t>RESULTADO POR TENENCIA DE ACTIVOS NO MONETARIOS</t>
  </si>
  <si>
    <t>TOTAL HACIENDA PÚBLICA /PATRIMONIO</t>
  </si>
  <si>
    <t>TOTAL DE PASIVO Y HACIENDA PÚBLICA/PATRIMONIO</t>
  </si>
  <si>
    <t>TOTAL DE ACTIVO</t>
  </si>
  <si>
    <t>P A S I V O</t>
  </si>
  <si>
    <t>ESTADO  DE  SITUACION  FINANCIERA CONSOLIDADO PODERES Y ORGANISMOS AUTÓNOMOS</t>
  </si>
  <si>
    <t>( Cifras en Pesos )</t>
  </si>
  <si>
    <t>al 31 de diciembre del año 2025</t>
  </si>
  <si>
    <t>RESULTADO DEL EJERCICIO (AHORRO/ 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</si>
</sst>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_-;\-* #,##0.00_-;_-* &quot;-&quot;??_-;_-@_-"/>
    <numFmt numFmtId="164" formatCode="#,##0.00;\-\ #,##0.00"/>
    <numFmt numFmtId="165" formatCode="#,##0.0000000"/>
    <numFmt numFmtId="166" formatCode="#,##0.0000000;\-\ #,##0.0000000"/>
    <numFmt numFmtId="167" formatCode="0_ ;\-0\ "/>
    <numFmt numFmtId="168" formatCode="#,##0_ ;\-#,##0\ "/>
    <numFmt numFmtId="169" formatCode="#,##0_);\(#,##0\)"/>
    <numFmt numFmtId="170" formatCode="_(* #,##0_);_(* \(#,##0\);_(* &quot;-&quot;??_);_(@_)"/>
    <numFmt numFmtId="171" formatCode="#,##0_ ;[Red]\-#,##0\ "/>
    <numFmt numFmtId="172" formatCode="_-* #,##0_-;\-* #,##0_-;_-* &quot;-&quot;??_-;_-@_-"/>
  </numFmts>
  <fonts count="38" x14ac:knownFonts="1">
    <font>
      <sz val="10"/>
      <name val="Arial"/>
    </font>
    <font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7"/>
      <color theme="0"/>
      <name val="Arial"/>
      <family val="2"/>
    </font>
    <font>
      <sz val="7"/>
      <color theme="0"/>
      <name val="Arial"/>
      <family val="2"/>
    </font>
    <font>
      <b/>
      <sz val="8"/>
      <color theme="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0" fontId="25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26" fillId="0" borderId="12" applyNumberFormat="0" applyFill="0" applyAlignment="0" applyProtection="0"/>
    <xf numFmtId="0" fontId="9" fillId="0" borderId="13" applyNumberFormat="0" applyFill="0" applyAlignment="0" applyProtection="0"/>
    <xf numFmtId="0" fontId="9" fillId="0" borderId="0" applyNumberFormat="0" applyFill="0" applyBorder="0" applyAlignment="0" applyProtection="0"/>
    <xf numFmtId="0" fontId="4" fillId="2" borderId="0" applyNumberFormat="0" applyBorder="0" applyAlignment="0" applyProtection="0"/>
    <xf numFmtId="0" fontId="11" fillId="6" borderId="0" applyNumberFormat="0" applyBorder="0" applyAlignment="0" applyProtection="0"/>
    <xf numFmtId="0" fontId="12" fillId="5" borderId="0" applyNumberFormat="0" applyBorder="0" applyAlignment="0" applyProtection="0"/>
    <xf numFmtId="0" fontId="10" fillId="5" borderId="3" applyNumberFormat="0" applyAlignment="0" applyProtection="0"/>
    <xf numFmtId="0" fontId="13" fillId="3" borderId="8" applyNumberFormat="0" applyAlignment="0" applyProtection="0"/>
    <xf numFmtId="0" fontId="5" fillId="3" borderId="3" applyNumberFormat="0" applyAlignment="0" applyProtection="0"/>
    <xf numFmtId="0" fontId="7" fillId="0" borderId="5" applyNumberFormat="0" applyFill="0" applyAlignment="0" applyProtection="0"/>
    <xf numFmtId="0" fontId="6" fillId="4" borderId="4" applyNumberFormat="0" applyAlignment="0" applyProtection="0"/>
    <xf numFmtId="0" fontId="23" fillId="0" borderId="0" applyNumberFormat="0" applyFill="0" applyBorder="0" applyAlignment="0" applyProtection="0"/>
    <xf numFmtId="0" fontId="3" fillId="7" borderId="7" applyNumberFormat="0" applyFont="0" applyAlignment="0" applyProtection="0"/>
    <xf numFmtId="0" fontId="24" fillId="0" borderId="0" applyNumberFormat="0" applyFill="0" applyBorder="0" applyAlignment="0" applyProtection="0"/>
    <xf numFmtId="0" fontId="27" fillId="0" borderId="14" applyNumberFormat="0" applyFill="0" applyAlignment="0" applyProtection="0"/>
    <xf numFmtId="4" fontId="14" fillId="8" borderId="9" applyNumberFormat="0" applyProtection="0">
      <alignment vertical="center"/>
    </xf>
    <xf numFmtId="4" fontId="15" fillId="8" borderId="9" applyNumberFormat="0" applyProtection="0">
      <alignment vertical="center"/>
    </xf>
    <xf numFmtId="4" fontId="14" fillId="8" borderId="9" applyNumberFormat="0" applyProtection="0">
      <alignment horizontal="left" vertical="center" indent="1"/>
    </xf>
    <xf numFmtId="0" fontId="14" fillId="8" borderId="9" applyNumberFormat="0" applyProtection="0">
      <alignment horizontal="left" vertical="top" indent="1"/>
    </xf>
    <xf numFmtId="4" fontId="14" fillId="9" borderId="0" applyNumberFormat="0" applyProtection="0">
      <alignment horizontal="left" vertical="center" indent="1"/>
    </xf>
    <xf numFmtId="4" fontId="16" fillId="10" borderId="9" applyNumberFormat="0" applyProtection="0">
      <alignment horizontal="right" vertical="center"/>
    </xf>
    <xf numFmtId="4" fontId="16" fillId="11" borderId="9" applyNumberFormat="0" applyProtection="0">
      <alignment horizontal="right" vertical="center"/>
    </xf>
    <xf numFmtId="4" fontId="16" fillId="12" borderId="9" applyNumberFormat="0" applyProtection="0">
      <alignment horizontal="right" vertical="center"/>
    </xf>
    <xf numFmtId="4" fontId="16" fillId="13" borderId="9" applyNumberFormat="0" applyProtection="0">
      <alignment horizontal="right" vertical="center"/>
    </xf>
    <xf numFmtId="4" fontId="16" fillId="14" borderId="9" applyNumberFormat="0" applyProtection="0">
      <alignment horizontal="right" vertical="center"/>
    </xf>
    <xf numFmtId="4" fontId="16" fillId="15" borderId="9" applyNumberFormat="0" applyProtection="0">
      <alignment horizontal="right" vertical="center"/>
    </xf>
    <xf numFmtId="4" fontId="16" fillId="16" borderId="9" applyNumberFormat="0" applyProtection="0">
      <alignment horizontal="right" vertical="center"/>
    </xf>
    <xf numFmtId="4" fontId="16" fillId="17" borderId="9" applyNumberFormat="0" applyProtection="0">
      <alignment horizontal="right" vertical="center"/>
    </xf>
    <xf numFmtId="4" fontId="16" fillId="18" borderId="9" applyNumberFormat="0" applyProtection="0">
      <alignment horizontal="right" vertical="center"/>
    </xf>
    <xf numFmtId="4" fontId="14" fillId="19" borderId="10" applyNumberFormat="0" applyProtection="0">
      <alignment horizontal="left" vertical="center" indent="1"/>
    </xf>
    <xf numFmtId="4" fontId="16" fillId="20" borderId="0" applyNumberFormat="0" applyProtection="0">
      <alignment horizontal="left" vertical="center" indent="1"/>
    </xf>
    <xf numFmtId="4" fontId="17" fillId="21" borderId="0" applyNumberFormat="0" applyProtection="0">
      <alignment horizontal="left" vertical="center" indent="1"/>
    </xf>
    <xf numFmtId="4" fontId="16" fillId="9" borderId="9" applyNumberFormat="0" applyProtection="0">
      <alignment horizontal="right" vertical="center"/>
    </xf>
    <xf numFmtId="4" fontId="18" fillId="20" borderId="0" applyNumberFormat="0" applyProtection="0">
      <alignment horizontal="left" vertical="center" indent="1"/>
    </xf>
    <xf numFmtId="4" fontId="18" fillId="9" borderId="0" applyNumberFormat="0" applyProtection="0">
      <alignment horizontal="left" vertical="center" indent="1"/>
    </xf>
    <xf numFmtId="0" fontId="3" fillId="21" borderId="9" applyNumberFormat="0" applyProtection="0">
      <alignment horizontal="left" vertical="center" indent="1"/>
    </xf>
    <xf numFmtId="0" fontId="3" fillId="21" borderId="9" applyNumberFormat="0" applyProtection="0">
      <alignment horizontal="left" vertical="top" indent="1"/>
    </xf>
    <xf numFmtId="0" fontId="3" fillId="9" borderId="9" applyNumberFormat="0" applyProtection="0">
      <alignment horizontal="left" vertical="center" indent="1"/>
    </xf>
    <xf numFmtId="0" fontId="3" fillId="9" borderId="9" applyNumberFormat="0" applyProtection="0">
      <alignment horizontal="left" vertical="top" indent="1"/>
    </xf>
    <xf numFmtId="0" fontId="3" fillId="22" borderId="9" applyNumberFormat="0" applyProtection="0">
      <alignment horizontal="left" vertical="center" indent="1"/>
    </xf>
    <xf numFmtId="0" fontId="3" fillId="22" borderId="9" applyNumberFormat="0" applyProtection="0">
      <alignment horizontal="left" vertical="top" indent="1"/>
    </xf>
    <xf numFmtId="0" fontId="3" fillId="20" borderId="9" applyNumberFormat="0" applyProtection="0">
      <alignment horizontal="left" vertical="center" indent="1"/>
    </xf>
    <xf numFmtId="0" fontId="3" fillId="20" borderId="9" applyNumberFormat="0" applyProtection="0">
      <alignment horizontal="left" vertical="top" indent="1"/>
    </xf>
    <xf numFmtId="0" fontId="3" fillId="23" borderId="11" applyNumberFormat="0">
      <protection locked="0"/>
    </xf>
    <xf numFmtId="4" fontId="16" fillId="24" borderId="9" applyNumberFormat="0" applyProtection="0">
      <alignment vertical="center"/>
    </xf>
    <xf numFmtId="4" fontId="19" fillId="24" borderId="9" applyNumberFormat="0" applyProtection="0">
      <alignment vertical="center"/>
    </xf>
    <xf numFmtId="4" fontId="16" fillId="24" borderId="9" applyNumberFormat="0" applyProtection="0">
      <alignment horizontal="left" vertical="center" indent="1"/>
    </xf>
    <xf numFmtId="0" fontId="16" fillId="24" borderId="9" applyNumberFormat="0" applyProtection="0">
      <alignment horizontal="left" vertical="top" indent="1"/>
    </xf>
    <xf numFmtId="4" fontId="16" fillId="20" borderId="9" applyNumberFormat="0" applyProtection="0">
      <alignment horizontal="right" vertical="center"/>
    </xf>
    <xf numFmtId="4" fontId="19" fillId="20" borderId="9" applyNumberFormat="0" applyProtection="0">
      <alignment horizontal="right" vertical="center"/>
    </xf>
    <xf numFmtId="4" fontId="16" fillId="9" borderId="9" applyNumberFormat="0" applyProtection="0">
      <alignment horizontal="left" vertical="center" indent="1"/>
    </xf>
    <xf numFmtId="0" fontId="16" fillId="9" borderId="9" applyNumberFormat="0" applyProtection="0">
      <alignment horizontal="left" vertical="top" indent="1"/>
    </xf>
    <xf numFmtId="4" fontId="20" fillId="25" borderId="0" applyNumberFormat="0" applyProtection="0">
      <alignment horizontal="left" vertical="center" indent="1"/>
    </xf>
    <xf numFmtId="4" fontId="21" fillId="20" borderId="9" applyNumberFormat="0" applyProtection="0">
      <alignment horizontal="right" vertical="center"/>
    </xf>
    <xf numFmtId="0" fontId="22" fillId="0" borderId="0" applyNumberFormat="0" applyFill="0" applyBorder="0" applyAlignment="0" applyProtection="0"/>
    <xf numFmtId="43" fontId="29" fillId="0" borderId="0" applyFont="0" applyFill="0" applyBorder="0" applyAlignment="0" applyProtection="0"/>
    <xf numFmtId="0" fontId="3" fillId="0" borderId="0"/>
  </cellStyleXfs>
  <cellXfs count="143">
    <xf numFmtId="0" fontId="0" fillId="0" borderId="0" xfId="0"/>
    <xf numFmtId="0" fontId="1" fillId="0" borderId="0" xfId="0" quotePrefix="1" applyFont="1"/>
    <xf numFmtId="0" fontId="1" fillId="0" borderId="0" xfId="0" applyFont="1"/>
    <xf numFmtId="14" fontId="1" fillId="0" borderId="0" xfId="0" applyNumberFormat="1" applyFont="1"/>
    <xf numFmtId="2" fontId="1" fillId="0" borderId="0" xfId="0" applyNumberFormat="1" applyFont="1"/>
    <xf numFmtId="4" fontId="0" fillId="0" borderId="0" xfId="0" applyNumberFormat="1"/>
    <xf numFmtId="4" fontId="16" fillId="20" borderId="9" xfId="51" applyNumberFormat="1">
      <alignment horizontal="right" vertical="center"/>
    </xf>
    <xf numFmtId="164" fontId="16" fillId="20" borderId="9" xfId="51" applyNumberFormat="1">
      <alignment horizontal="right" vertical="center"/>
    </xf>
    <xf numFmtId="3" fontId="16" fillId="20" borderId="9" xfId="51" applyNumberFormat="1">
      <alignment horizontal="right" vertical="center"/>
    </xf>
    <xf numFmtId="0" fontId="14" fillId="9" borderId="0" xfId="22" applyNumberFormat="1">
      <alignment horizontal="left" vertical="center" indent="1"/>
    </xf>
    <xf numFmtId="0" fontId="16" fillId="9" borderId="9" xfId="53" applyNumberFormat="1">
      <alignment horizontal="left" vertical="center" indent="1"/>
    </xf>
    <xf numFmtId="0" fontId="0" fillId="0" borderId="0" xfId="0" applyAlignment="1">
      <alignment horizontal="left"/>
    </xf>
    <xf numFmtId="14" fontId="0" fillId="0" borderId="0" xfId="0" applyNumberFormat="1"/>
    <xf numFmtId="165" fontId="16" fillId="20" borderId="9" xfId="51" applyNumberFormat="1">
      <alignment horizontal="right" vertical="center"/>
    </xf>
    <xf numFmtId="166" fontId="16" fillId="20" borderId="9" xfId="51" applyNumberFormat="1">
      <alignment horizontal="right" vertical="center"/>
    </xf>
    <xf numFmtId="0" fontId="28" fillId="0" borderId="0" xfId="0" applyFont="1"/>
    <xf numFmtId="0" fontId="34" fillId="0" borderId="0" xfId="0" applyFont="1" applyAlignment="1">
      <alignment horizontal="centerContinuous"/>
    </xf>
    <xf numFmtId="0" fontId="2" fillId="26" borderId="0" xfId="0" applyFont="1" applyFill="1" applyAlignment="1">
      <alignment horizontal="centerContinuous" vertical="center"/>
    </xf>
    <xf numFmtId="0" fontId="33" fillId="26" borderId="0" xfId="0" applyFont="1" applyFill="1" applyAlignment="1">
      <alignment horizontal="centerContinuous" vertical="center"/>
    </xf>
    <xf numFmtId="0" fontId="2" fillId="26" borderId="0" xfId="0" applyFont="1" applyFill="1" applyAlignment="1">
      <alignment horizontal="centerContinuous"/>
    </xf>
    <xf numFmtId="0" fontId="33" fillId="26" borderId="0" xfId="0" applyFont="1" applyFill="1" applyAlignment="1">
      <alignment horizontal="centerContinuous"/>
    </xf>
    <xf numFmtId="0" fontId="1" fillId="0" borderId="0" xfId="0" quotePrefix="1" applyFont="1" applyAlignment="1">
      <alignment wrapText="1"/>
    </xf>
    <xf numFmtId="4" fontId="1" fillId="0" borderId="0" xfId="0" quotePrefix="1" applyNumberFormat="1" applyFont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4" fillId="0" borderId="0" xfId="0" applyFont="1" applyAlignment="1">
      <alignment horizontal="centerContinuous" wrapText="1"/>
    </xf>
    <xf numFmtId="0" fontId="33" fillId="26" borderId="0" xfId="0" applyFont="1" applyFill="1" applyAlignment="1">
      <alignment horizontal="centerContinuous" vertical="center" wrapText="1"/>
    </xf>
    <xf numFmtId="0" fontId="33" fillId="26" borderId="0" xfId="0" applyFont="1" applyFill="1" applyAlignment="1">
      <alignment horizontal="centerContinuous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172" fontId="0" fillId="0" borderId="0" xfId="0" applyNumberFormat="1"/>
    <xf numFmtId="0" fontId="31" fillId="0" borderId="20" xfId="0" applyFont="1" applyBorder="1" applyAlignment="1">
      <alignment horizontal="left" indent="1"/>
    </xf>
    <xf numFmtId="0" fontId="31" fillId="0" borderId="21" xfId="0" applyFont="1" applyBorder="1" applyAlignment="1">
      <alignment wrapText="1"/>
    </xf>
    <xf numFmtId="0" fontId="31" fillId="0" borderId="22" xfId="0" applyFont="1" applyBorder="1" applyAlignment="1">
      <alignment wrapText="1"/>
    </xf>
    <xf numFmtId="0" fontId="33" fillId="0" borderId="23" xfId="0" applyFont="1" applyBorder="1" applyAlignment="1">
      <alignment wrapText="1"/>
    </xf>
    <xf numFmtId="0" fontId="31" fillId="0" borderId="22" xfId="0" applyFont="1" applyBorder="1"/>
    <xf numFmtId="0" fontId="30" fillId="0" borderId="1" xfId="0" applyFont="1" applyBorder="1" applyAlignment="1">
      <alignment horizontal="left" indent="1"/>
    </xf>
    <xf numFmtId="0" fontId="31" fillId="0" borderId="24" xfId="0" applyFont="1" applyBorder="1" applyAlignment="1">
      <alignment wrapText="1"/>
    </xf>
    <xf numFmtId="0" fontId="33" fillId="0" borderId="25" xfId="0" applyFont="1" applyBorder="1" applyAlignment="1">
      <alignment wrapText="1"/>
    </xf>
    <xf numFmtId="0" fontId="31" fillId="0" borderId="24" xfId="0" applyFont="1" applyBorder="1"/>
    <xf numFmtId="0" fontId="31" fillId="0" borderId="1" xfId="0" applyFont="1" applyBorder="1" applyAlignment="1">
      <alignment horizontal="left" indent="1"/>
    </xf>
    <xf numFmtId="168" fontId="32" fillId="0" borderId="24" xfId="58" applyNumberFormat="1" applyFont="1" applyFill="1" applyBorder="1" applyAlignment="1">
      <alignment wrapText="1"/>
    </xf>
    <xf numFmtId="168" fontId="32" fillId="0" borderId="25" xfId="58" applyNumberFormat="1" applyFont="1" applyFill="1" applyBorder="1" applyAlignment="1">
      <alignment wrapText="1"/>
    </xf>
    <xf numFmtId="169" fontId="33" fillId="0" borderId="24" xfId="58" applyNumberFormat="1" applyFont="1" applyFill="1" applyBorder="1"/>
    <xf numFmtId="169" fontId="33" fillId="0" borderId="25" xfId="58" applyNumberFormat="1" applyFont="1" applyFill="1" applyBorder="1"/>
    <xf numFmtId="168" fontId="33" fillId="0" borderId="24" xfId="58" applyNumberFormat="1" applyFont="1" applyFill="1" applyBorder="1" applyAlignment="1">
      <alignment wrapText="1"/>
    </xf>
    <xf numFmtId="168" fontId="33" fillId="0" borderId="25" xfId="58" applyNumberFormat="1" applyFont="1" applyFill="1" applyBorder="1" applyAlignment="1">
      <alignment wrapText="1"/>
    </xf>
    <xf numFmtId="170" fontId="33" fillId="0" borderId="0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vertical="center" wrapText="1" indent="1"/>
    </xf>
    <xf numFmtId="170" fontId="33" fillId="0" borderId="0" xfId="58" applyNumberFormat="1" applyFont="1" applyFill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indent="1"/>
    </xf>
    <xf numFmtId="3" fontId="33" fillId="0" borderId="25" xfId="58" applyNumberFormat="1" applyFont="1" applyFill="1" applyBorder="1" applyAlignment="1">
      <alignment wrapText="1"/>
    </xf>
    <xf numFmtId="170" fontId="32" fillId="0" borderId="0" xfId="58" applyNumberFormat="1" applyFont="1" applyFill="1" applyBorder="1" applyAlignment="1">
      <alignment wrapText="1"/>
    </xf>
    <xf numFmtId="170" fontId="32" fillId="0" borderId="25" xfId="58" applyNumberFormat="1" applyFont="1" applyFill="1" applyBorder="1" applyAlignment="1">
      <alignment wrapText="1"/>
    </xf>
    <xf numFmtId="0" fontId="31" fillId="0" borderId="1" xfId="0" applyFont="1" applyBorder="1" applyAlignment="1">
      <alignment horizontal="left" wrapText="1" indent="1"/>
    </xf>
    <xf numFmtId="172" fontId="32" fillId="0" borderId="24" xfId="58" applyNumberFormat="1" applyFont="1" applyFill="1" applyBorder="1" applyAlignment="1">
      <alignment horizontal="left" wrapText="1"/>
    </xf>
    <xf numFmtId="170" fontId="33" fillId="0" borderId="25" xfId="58" applyNumberFormat="1" applyFont="1" applyFill="1" applyBorder="1" applyAlignment="1">
      <alignment wrapText="1"/>
    </xf>
    <xf numFmtId="170" fontId="33" fillId="0" borderId="31" xfId="58" applyNumberFormat="1" applyFont="1" applyFill="1" applyBorder="1" applyAlignment="1">
      <alignment wrapText="1"/>
    </xf>
    <xf numFmtId="0" fontId="33" fillId="0" borderId="24" xfId="0" applyFont="1" applyBorder="1" applyAlignment="1">
      <alignment wrapText="1"/>
    </xf>
    <xf numFmtId="170" fontId="31" fillId="0" borderId="0" xfId="58" applyNumberFormat="1" applyFont="1" applyFill="1" applyBorder="1" applyAlignment="1">
      <alignment wrapText="1"/>
    </xf>
    <xf numFmtId="0" fontId="31" fillId="0" borderId="2" xfId="0" applyFont="1" applyBorder="1"/>
    <xf numFmtId="0" fontId="30" fillId="0" borderId="15" xfId="0" applyFont="1" applyBorder="1" applyAlignment="1">
      <alignment horizontal="right" wrapText="1"/>
    </xf>
    <xf numFmtId="0" fontId="32" fillId="0" borderId="29" xfId="0" applyFont="1" applyBorder="1" applyAlignment="1">
      <alignment horizontal="right" wrapText="1"/>
    </xf>
    <xf numFmtId="0" fontId="33" fillId="0" borderId="30" xfId="0" applyFont="1" applyBorder="1" applyAlignment="1">
      <alignment wrapText="1"/>
    </xf>
    <xf numFmtId="0" fontId="33" fillId="0" borderId="15" xfId="0" applyFont="1" applyBorder="1" applyAlignment="1">
      <alignment wrapText="1"/>
    </xf>
    <xf numFmtId="0" fontId="32" fillId="0" borderId="29" xfId="0" applyFont="1" applyBorder="1" applyAlignment="1">
      <alignment horizontal="right"/>
    </xf>
    <xf numFmtId="0" fontId="35" fillId="27" borderId="17" xfId="0" applyFont="1" applyFill="1" applyBorder="1" applyAlignment="1">
      <alignment horizontal="centerContinuous" vertical="center"/>
    </xf>
    <xf numFmtId="0" fontId="36" fillId="27" borderId="16" xfId="0" applyFont="1" applyFill="1" applyBorder="1" applyAlignment="1">
      <alignment horizontal="centerContinuous" vertical="center" wrapText="1"/>
    </xf>
    <xf numFmtId="167" fontId="37" fillId="27" borderId="18" xfId="0" applyNumberFormat="1" applyFont="1" applyFill="1" applyBorder="1" applyAlignment="1">
      <alignment horizontal="centerContinuous" vertical="center" wrapText="1"/>
    </xf>
    <xf numFmtId="167" fontId="37" fillId="27" borderId="19" xfId="0" applyNumberFormat="1" applyFont="1" applyFill="1" applyBorder="1" applyAlignment="1">
      <alignment horizontal="centerContinuous" vertical="center" wrapText="1"/>
    </xf>
    <xf numFmtId="167" fontId="37" fillId="27" borderId="18" xfId="0" applyNumberFormat="1" applyFont="1" applyFill="1" applyBorder="1" applyAlignment="1">
      <alignment horizontal="centerContinuous" vertical="center"/>
    </xf>
    <xf numFmtId="168" fontId="0" fillId="0" borderId="0" xfId="0" applyNumberFormat="1"/>
    <xf numFmtId="3" fontId="32" fillId="0" borderId="24" xfId="58" applyNumberFormat="1" applyFont="1" applyFill="1" applyBorder="1"/>
    <xf numFmtId="3" fontId="33" fillId="0" borderId="24" xfId="58" applyNumberFormat="1" applyFont="1" applyFill="1" applyBorder="1"/>
    <xf numFmtId="169" fontId="1" fillId="0" borderId="0" xfId="0" applyNumberFormat="1" applyFont="1"/>
    <xf numFmtId="169" fontId="34" fillId="0" borderId="0" xfId="0" applyNumberFormat="1" applyFont="1" applyAlignment="1">
      <alignment horizontal="centerContinuous"/>
    </xf>
    <xf numFmtId="169" fontId="33" fillId="26" borderId="0" xfId="0" applyNumberFormat="1" applyFont="1" applyFill="1" applyAlignment="1">
      <alignment horizontal="centerContinuous" vertical="center"/>
    </xf>
    <xf numFmtId="169" fontId="33" fillId="26" borderId="0" xfId="0" applyNumberFormat="1" applyFont="1" applyFill="1" applyAlignment="1">
      <alignment horizontal="centerContinuous"/>
    </xf>
    <xf numFmtId="169" fontId="33" fillId="0" borderId="23" xfId="0" applyNumberFormat="1" applyFont="1" applyBorder="1"/>
    <xf numFmtId="169" fontId="33" fillId="0" borderId="25" xfId="0" applyNumberFormat="1" applyFont="1" applyBorder="1"/>
    <xf numFmtId="169" fontId="33" fillId="0" borderId="30" xfId="0" applyNumberFormat="1" applyFont="1" applyBorder="1"/>
    <xf numFmtId="169" fontId="0" fillId="0" borderId="0" xfId="0" applyNumberFormat="1"/>
    <xf numFmtId="3" fontId="33" fillId="0" borderId="25" xfId="0" applyNumberFormat="1" applyFont="1" applyBorder="1"/>
    <xf numFmtId="0" fontId="32" fillId="0" borderId="26" xfId="0" applyFont="1" applyBorder="1" applyAlignment="1">
      <alignment wrapText="1"/>
    </xf>
    <xf numFmtId="0" fontId="32" fillId="0" borderId="24" xfId="0" applyFont="1" applyBorder="1" applyAlignment="1">
      <alignment horizontal="left" wrapText="1"/>
    </xf>
    <xf numFmtId="0" fontId="32" fillId="0" borderId="24" xfId="0" applyFont="1" applyBorder="1" applyAlignment="1">
      <alignment horizontal="right" wrapText="1"/>
    </xf>
    <xf numFmtId="0" fontId="33" fillId="0" borderId="26" xfId="0" applyFont="1" applyBorder="1" applyAlignment="1">
      <alignment wrapText="1"/>
    </xf>
    <xf numFmtId="3" fontId="33" fillId="0" borderId="25" xfId="58" applyNumberFormat="1" applyFont="1" applyFill="1" applyBorder="1"/>
    <xf numFmtId="3" fontId="32" fillId="0" borderId="25" xfId="58" applyNumberFormat="1" applyFont="1" applyFill="1" applyBorder="1"/>
    <xf numFmtId="3" fontId="33" fillId="0" borderId="24" xfId="0" applyNumberFormat="1" applyFont="1" applyBorder="1"/>
    <xf numFmtId="3" fontId="33" fillId="0" borderId="24" xfId="58" applyNumberFormat="1" applyFont="1" applyFill="1" applyBorder="1" applyAlignment="1">
      <alignment horizontal="right"/>
    </xf>
    <xf numFmtId="3" fontId="33" fillId="0" borderId="24" xfId="58" applyNumberFormat="1" applyFont="1" applyFill="1" applyBorder="1" applyAlignment="1">
      <alignment wrapText="1"/>
    </xf>
    <xf numFmtId="3" fontId="32" fillId="0" borderId="24" xfId="0" applyNumberFormat="1" applyFont="1" applyBorder="1" applyAlignment="1">
      <alignment wrapText="1"/>
    </xf>
    <xf numFmtId="3" fontId="32" fillId="0" borderId="24" xfId="0" applyNumberFormat="1" applyFont="1" applyBorder="1"/>
    <xf numFmtId="3" fontId="32" fillId="0" borderId="25" xfId="0" applyNumberFormat="1" applyFont="1" applyBorder="1"/>
    <xf numFmtId="3" fontId="33" fillId="0" borderId="24" xfId="0" applyNumberFormat="1" applyFont="1" applyBorder="1" applyAlignment="1">
      <alignment horizontal="right"/>
    </xf>
    <xf numFmtId="3" fontId="32" fillId="0" borderId="25" xfId="0" applyNumberFormat="1" applyFont="1" applyBorder="1" applyAlignment="1">
      <alignment wrapText="1"/>
    </xf>
    <xf numFmtId="3" fontId="32" fillId="0" borderId="25" xfId="0" applyNumberFormat="1" applyFont="1" applyBorder="1" applyAlignment="1">
      <alignment horizontal="left" wrapText="1"/>
    </xf>
    <xf numFmtId="0" fontId="31" fillId="0" borderId="0" xfId="0" applyFont="1" applyBorder="1" applyAlignment="1">
      <alignment wrapText="1"/>
    </xf>
    <xf numFmtId="0" fontId="32" fillId="0" borderId="0" xfId="0" applyFont="1" applyBorder="1" applyAlignment="1">
      <alignment wrapText="1"/>
    </xf>
    <xf numFmtId="0" fontId="33" fillId="0" borderId="0" xfId="0" applyFont="1" applyBorder="1" applyAlignment="1">
      <alignment wrapText="1"/>
    </xf>
    <xf numFmtId="0" fontId="32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left" wrapText="1"/>
    </xf>
    <xf numFmtId="0" fontId="30" fillId="0" borderId="0" xfId="0" applyFont="1" applyBorder="1" applyAlignment="1">
      <alignment horizontal="right" wrapText="1"/>
    </xf>
    <xf numFmtId="0" fontId="33" fillId="0" borderId="20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0" fillId="0" borderId="0" xfId="0" applyFont="1" applyBorder="1" applyAlignment="1">
      <alignment wrapText="1"/>
    </xf>
    <xf numFmtId="168" fontId="32" fillId="0" borderId="1" xfId="58" applyNumberFormat="1" applyFont="1" applyFill="1" applyBorder="1" applyAlignment="1">
      <alignment wrapText="1"/>
    </xf>
    <xf numFmtId="168" fontId="33" fillId="0" borderId="1" xfId="58" applyNumberFormat="1" applyFont="1" applyFill="1" applyBorder="1" applyAlignment="1">
      <alignment wrapText="1"/>
    </xf>
    <xf numFmtId="3" fontId="33" fillId="0" borderId="1" xfId="58" applyNumberFormat="1" applyFont="1" applyFill="1" applyBorder="1" applyAlignment="1">
      <alignment wrapText="1"/>
    </xf>
    <xf numFmtId="0" fontId="32" fillId="0" borderId="1" xfId="0" applyFont="1" applyBorder="1" applyAlignment="1">
      <alignment wrapText="1"/>
    </xf>
    <xf numFmtId="170" fontId="32" fillId="0" borderId="1" xfId="58" applyNumberFormat="1" applyFont="1" applyFill="1" applyBorder="1" applyAlignment="1">
      <alignment wrapText="1"/>
    </xf>
    <xf numFmtId="0" fontId="33" fillId="0" borderId="0" xfId="0" applyFont="1" applyBorder="1" applyAlignment="1">
      <alignment horizontal="left" wrapText="1"/>
    </xf>
    <xf numFmtId="0" fontId="32" fillId="0" borderId="1" xfId="0" applyFont="1" applyBorder="1" applyAlignment="1">
      <alignment horizontal="left" wrapText="1"/>
    </xf>
    <xf numFmtId="169" fontId="33" fillId="0" borderId="1" xfId="58" applyNumberFormat="1" applyFont="1" applyFill="1" applyBorder="1" applyAlignment="1">
      <alignment wrapText="1"/>
    </xf>
    <xf numFmtId="172" fontId="32" fillId="0" borderId="1" xfId="58" applyNumberFormat="1" applyFont="1" applyFill="1" applyBorder="1" applyAlignment="1">
      <alignment wrapText="1"/>
    </xf>
    <xf numFmtId="171" fontId="32" fillId="0" borderId="0" xfId="0" applyNumberFormat="1" applyFont="1" applyBorder="1" applyAlignment="1">
      <alignment wrapText="1"/>
    </xf>
    <xf numFmtId="170" fontId="33" fillId="0" borderId="1" xfId="58" applyNumberFormat="1" applyFont="1" applyFill="1" applyBorder="1" applyAlignment="1">
      <alignment wrapText="1"/>
    </xf>
    <xf numFmtId="171" fontId="33" fillId="0" borderId="0" xfId="0" applyNumberFormat="1" applyFont="1" applyBorder="1" applyAlignment="1">
      <alignment wrapText="1"/>
    </xf>
    <xf numFmtId="0" fontId="33" fillId="0" borderId="2" xfId="0" applyFont="1" applyBorder="1" applyAlignment="1">
      <alignment wrapText="1"/>
    </xf>
    <xf numFmtId="43" fontId="33" fillId="0" borderId="24" xfId="58" applyFont="1" applyFill="1" applyBorder="1" applyAlignment="1">
      <alignment wrapText="1"/>
    </xf>
    <xf numFmtId="43" fontId="33" fillId="0" borderId="25" xfId="58" applyFont="1" applyFill="1" applyBorder="1" applyAlignment="1">
      <alignment wrapText="1"/>
    </xf>
    <xf numFmtId="43" fontId="32" fillId="0" borderId="24" xfId="58" applyFont="1" applyFill="1" applyBorder="1" applyAlignment="1">
      <alignment wrapText="1"/>
    </xf>
    <xf numFmtId="43" fontId="32" fillId="0" borderId="25" xfId="58" applyFont="1" applyFill="1" applyBorder="1" applyAlignment="1">
      <alignment wrapText="1"/>
    </xf>
    <xf numFmtId="43" fontId="33" fillId="0" borderId="24" xfId="58" applyFont="1" applyFill="1" applyBorder="1"/>
    <xf numFmtId="43" fontId="33" fillId="0" borderId="25" xfId="58" applyFont="1" applyFill="1" applyBorder="1"/>
    <xf numFmtId="43" fontId="32" fillId="0" borderId="24" xfId="58" applyFont="1" applyFill="1" applyBorder="1" applyAlignment="1">
      <alignment horizontal="left" wrapText="1"/>
    </xf>
    <xf numFmtId="43" fontId="32" fillId="0" borderId="25" xfId="58" applyFont="1" applyFill="1" applyBorder="1" applyAlignment="1">
      <alignment horizontal="left" wrapText="1"/>
    </xf>
    <xf numFmtId="43" fontId="32" fillId="0" borderId="27" xfId="58" applyFont="1" applyFill="1" applyBorder="1" applyAlignment="1">
      <alignment wrapText="1"/>
    </xf>
    <xf numFmtId="43" fontId="32" fillId="0" borderId="28" xfId="58" applyFont="1" applyFill="1" applyBorder="1" applyAlignment="1">
      <alignment wrapText="1"/>
    </xf>
    <xf numFmtId="43" fontId="32" fillId="0" borderId="24" xfId="58" applyFont="1" applyFill="1" applyBorder="1"/>
    <xf numFmtId="43" fontId="32" fillId="0" borderId="25" xfId="58" applyFont="1" applyFill="1" applyBorder="1"/>
    <xf numFmtId="43" fontId="33" fillId="0" borderId="24" xfId="58" applyFont="1" applyFill="1" applyBorder="1" applyAlignment="1">
      <alignment horizontal="right"/>
    </xf>
    <xf numFmtId="43" fontId="33" fillId="0" borderId="25" xfId="58" applyFont="1" applyFill="1" applyBorder="1" applyAlignment="1">
      <alignment horizontal="right"/>
    </xf>
    <xf numFmtId="43" fontId="32" fillId="0" borderId="31" xfId="58" applyFont="1" applyFill="1" applyBorder="1"/>
    <xf numFmtId="43" fontId="32" fillId="0" borderId="27" xfId="58" applyFont="1" applyFill="1" applyBorder="1"/>
    <xf numFmtId="43" fontId="32" fillId="0" borderId="28" xfId="58" applyFont="1" applyFill="1" applyBorder="1"/>
    <xf numFmtId="0" fontId="33" fillId="26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167" fontId="37" fillId="27" borderId="17" xfId="0" applyNumberFormat="1" applyFont="1" applyFill="1" applyBorder="1" applyAlignment="1">
      <alignment horizontal="center" vertical="center" wrapText="1"/>
    </xf>
    <xf numFmtId="167" fontId="37" fillId="27" borderId="32" xfId="0" applyNumberFormat="1" applyFont="1" applyFill="1" applyBorder="1" applyAlignment="1">
      <alignment horizontal="center" vertical="center" wrapText="1"/>
    </xf>
  </cellXfs>
  <cellStyles count="60"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Entrada" xfId="9" builtinId="20" customBuiltin="1"/>
    <cellStyle name="Incorrecto" xfId="7" builtinId="27" customBuiltin="1"/>
    <cellStyle name="Millares" xfId="58" builtinId="3"/>
    <cellStyle name="Neutral" xfId="8" builtinId="28" customBuiltin="1"/>
    <cellStyle name="Normal" xfId="0" builtinId="0"/>
    <cellStyle name="Normal 3" xfId="59"/>
    <cellStyle name="Notas" xfId="15" builtinId="10" customBuiltin="1"/>
    <cellStyle name="Salida" xfId="10" builtinId="21" customBuiltin="1"/>
    <cellStyle name="SAPBEXaggData" xfId="18"/>
    <cellStyle name="SAPBEXaggDataEmph" xfId="19"/>
    <cellStyle name="SAPBEXaggItem" xfId="20"/>
    <cellStyle name="SAPBEXaggItemX" xfId="21"/>
    <cellStyle name="SAPBEXchaText" xfId="22"/>
    <cellStyle name="SAPBEXexcBad7" xfId="23"/>
    <cellStyle name="SAPBEXexcBad8" xfId="24"/>
    <cellStyle name="SAPBEXexcBad9" xfId="25"/>
    <cellStyle name="SAPBEXexcCritical4" xfId="26"/>
    <cellStyle name="SAPBEXexcCritical5" xfId="27"/>
    <cellStyle name="SAPBEXexcCritical6" xfId="28"/>
    <cellStyle name="SAPBEXexcGood1" xfId="29"/>
    <cellStyle name="SAPBEXexcGood2" xfId="30"/>
    <cellStyle name="SAPBEXexcGood3" xfId="31"/>
    <cellStyle name="SAPBEXfilterDrill" xfId="32"/>
    <cellStyle name="SAPBEXfilterItem" xfId="33"/>
    <cellStyle name="SAPBEXfilterText" xfId="34"/>
    <cellStyle name="SAPBEXformats" xfId="35"/>
    <cellStyle name="SAPBEXheaderItem" xfId="36"/>
    <cellStyle name="SAPBEXheaderText" xfId="37"/>
    <cellStyle name="SAPBEXHLevel0" xfId="38"/>
    <cellStyle name="SAPBEXHLevel0X" xfId="39"/>
    <cellStyle name="SAPBEXHLevel1" xfId="40"/>
    <cellStyle name="SAPBEXHLevel1X" xfId="41"/>
    <cellStyle name="SAPBEXHLevel2" xfId="42"/>
    <cellStyle name="SAPBEXHLevel2X" xfId="43"/>
    <cellStyle name="SAPBEXHLevel3" xfId="44"/>
    <cellStyle name="SAPBEXHLevel3X" xfId="45"/>
    <cellStyle name="SAPBEXinputData" xfId="46"/>
    <cellStyle name="SAPBEXresData" xfId="47"/>
    <cellStyle name="SAPBEXresDataEmph" xfId="48"/>
    <cellStyle name="SAPBEXresItem" xfId="49"/>
    <cellStyle name="SAPBEXresItemX" xfId="50"/>
    <cellStyle name="SAPBEXstdData" xfId="51"/>
    <cellStyle name="SAPBEXstdDataEmph" xfId="52"/>
    <cellStyle name="SAPBEXstdItem" xfId="53"/>
    <cellStyle name="SAPBEXstdItemX" xfId="54"/>
    <cellStyle name="SAPBEXtitle" xfId="55"/>
    <cellStyle name="SAPBEXundefined" xfId="56"/>
    <cellStyle name="Sheet Title" xfId="57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10/relationships/person" Target="persons/person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gif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0</xdr:rowOff>
    </xdr:from>
    <xdr:to>
      <xdr:col>13</xdr:col>
      <xdr:colOff>596900</xdr:colOff>
      <xdr:row>0</xdr:row>
      <xdr:rowOff>0</xdr:rowOff>
    </xdr:to>
    <xdr:pic macro="[1]!DesignIconClicked">
      <xdr:nvPicPr>
        <xdr:cNvPr id="2" name="BExGNTTP1JT5XUU86O2TJYM5MBET" hidden="1">
          <a:extLst>
            <a:ext uri="{FF2B5EF4-FFF2-40B4-BE49-F238E27FC236}">
              <a16:creationId xmlns:a16="http://schemas.microsoft.com/office/drawing/2014/main" xmlns="" id="{BDACE00D-D84D-4B4C-B87E-56E1D0A837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3" name="BEx3OCY523CMXS82QEU905BJNG7A" descr="infofield_prev.gif" hidden="1">
          <a:extLst>
            <a:ext uri="{FF2B5EF4-FFF2-40B4-BE49-F238E27FC236}">
              <a16:creationId xmlns:a16="http://schemas.microsoft.com/office/drawing/2014/main" xmlns="" id="{646D20D4-9B6A-4682-9CFF-EF638773A3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4083050</xdr:colOff>
      <xdr:row>0</xdr:row>
      <xdr:rowOff>0</xdr:rowOff>
    </xdr:to>
    <xdr:pic macro="[1]!DesignIconClicked">
      <xdr:nvPicPr>
        <xdr:cNvPr id="4" name="BExEWBMTDQQ2M8UDDGTQ4NA548AX" descr="infofield_prev.gif" hidden="1">
          <a:extLst>
            <a:ext uri="{FF2B5EF4-FFF2-40B4-BE49-F238E27FC236}">
              <a16:creationId xmlns:a16="http://schemas.microsoft.com/office/drawing/2014/main" xmlns="" id="{F6CAA9DF-F0DF-42F5-A4C7-2223A0FC0FB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475" y="0"/>
          <a:ext cx="3844925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5" name="BEx1SDD5LP38CAGC8DJ9E1OIRQCU" descr="infofield_prev.gif" hidden="1">
          <a:extLst>
            <a:ext uri="{FF2B5EF4-FFF2-40B4-BE49-F238E27FC236}">
              <a16:creationId xmlns:a16="http://schemas.microsoft.com/office/drawing/2014/main" xmlns="" id="{2EB9D301-0846-434A-8AE0-4D05AE7BE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1282700</xdr:colOff>
      <xdr:row>0</xdr:row>
      <xdr:rowOff>0</xdr:rowOff>
    </xdr:to>
    <xdr:pic macro="[1]!DesignIconClicked">
      <xdr:nvPicPr>
        <xdr:cNvPr id="6" name="BExIT6494J6QPOBAY5KXPD6XMYD2" descr="infofield_prev.gif" hidden="1">
          <a:extLst>
            <a:ext uri="{FF2B5EF4-FFF2-40B4-BE49-F238E27FC236}">
              <a16:creationId xmlns:a16="http://schemas.microsoft.com/office/drawing/2014/main" xmlns="" id="{4502D2C5-A537-4EBC-AE7A-C89FDE47D3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9575" y="0"/>
          <a:ext cx="1282700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7" name="BExMQQJ245WT4VB5OXEDH8H8R5E9" hidden="1">
          <a:extLst>
            <a:ext uri="{FF2B5EF4-FFF2-40B4-BE49-F238E27FC236}">
              <a16:creationId xmlns:a16="http://schemas.microsoft.com/office/drawing/2014/main" xmlns="" id="{0FC998BA-B3A5-462E-8B5D-715FCD94A3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596900</xdr:colOff>
      <xdr:row>0</xdr:row>
      <xdr:rowOff>0</xdr:rowOff>
    </xdr:to>
    <xdr:pic macro="[1]!DesignIconClicked">
      <xdr:nvPicPr>
        <xdr:cNvPr id="8" name="BExEZ3A5PLVQL3R2GXZOL0XPQJ8P" hidden="1">
          <a:extLst>
            <a:ext uri="{FF2B5EF4-FFF2-40B4-BE49-F238E27FC236}">
              <a16:creationId xmlns:a16="http://schemas.microsoft.com/office/drawing/2014/main" xmlns="" id="{6C8C6C43-8291-47B3-8504-8EA60D3741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10" name="BExMBES94Z07UQJOG4X98LHGRQ3Z" hidden="1">
          <a:extLst>
            <a:ext uri="{FF2B5EF4-FFF2-40B4-BE49-F238E27FC236}">
              <a16:creationId xmlns:a16="http://schemas.microsoft.com/office/drawing/2014/main" xmlns="" id="{7CC0D2D9-07D9-41E0-9698-C144519D676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>
    <xdr:from>
      <xdr:col>6</xdr:col>
      <xdr:colOff>0</xdr:colOff>
      <xdr:row>0</xdr:row>
      <xdr:rowOff>0</xdr:rowOff>
    </xdr:from>
    <xdr:to>
      <xdr:col>6</xdr:col>
      <xdr:colOff>0</xdr:colOff>
      <xdr:row>0</xdr:row>
      <xdr:rowOff>0</xdr:rowOff>
    </xdr:to>
    <xdr:pic macro="[1]!DesignIconClicked">
      <xdr:nvPicPr>
        <xdr:cNvPr id="11" name="BExKH71CU6FZD3JDV5L5SFHANPRL" hidden="1">
          <a:extLst>
            <a:ext uri="{FF2B5EF4-FFF2-40B4-BE49-F238E27FC236}">
              <a16:creationId xmlns:a16="http://schemas.microsoft.com/office/drawing/2014/main" xmlns="" id="{DEA33524-DA3A-4E8A-8A20-1BB20922C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2750" y="0"/>
          <a:ext cx="19685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2" name="BExQDU7WXPJYSMBER3C7WEQ99KFY" hidden="1">
          <a:extLst>
            <a:ext uri="{FF2B5EF4-FFF2-40B4-BE49-F238E27FC236}">
              <a16:creationId xmlns:a16="http://schemas.microsoft.com/office/drawing/2014/main" xmlns="" id="{BB10F467-8DCA-46C1-9D5F-D3E8841EEA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13" name="BExMGFCTXFTSK322JFOYO8VZ6I70" hidden="1">
          <a:extLst>
            <a:ext uri="{FF2B5EF4-FFF2-40B4-BE49-F238E27FC236}">
              <a16:creationId xmlns:a16="http://schemas.microsoft.com/office/drawing/2014/main" xmlns="" id="{91856DEF-C4B6-4070-A9FD-6D375505B0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14" name="BExOIGO2O9HUZV8IZVT2OSZZGLL9" hidden="1">
          <a:extLst>
            <a:ext uri="{FF2B5EF4-FFF2-40B4-BE49-F238E27FC236}">
              <a16:creationId xmlns:a16="http://schemas.microsoft.com/office/drawing/2014/main" xmlns="" id="{096A5029-B31A-4C2E-BA47-F8CE1CE0EFF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596900</xdr:colOff>
      <xdr:row>0</xdr:row>
      <xdr:rowOff>0</xdr:rowOff>
    </xdr:to>
    <xdr:pic macro="[1]!DesignIconClicked">
      <xdr:nvPicPr>
        <xdr:cNvPr id="15" name="BExS50FBQ2591R3KFHM5SREHYMNJ" hidden="1">
          <a:extLst>
            <a:ext uri="{FF2B5EF4-FFF2-40B4-BE49-F238E27FC236}">
              <a16:creationId xmlns:a16="http://schemas.microsoft.com/office/drawing/2014/main" xmlns="" id="{DB44B2C4-92D8-4AF1-BB5B-E82922ADCC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596900</xdr:colOff>
      <xdr:row>0</xdr:row>
      <xdr:rowOff>0</xdr:rowOff>
    </xdr:to>
    <xdr:pic macro="[1]!DesignIconClicked">
      <xdr:nvPicPr>
        <xdr:cNvPr id="16" name="BExUC73RIFQLJQ8G52NTQ3QJATRS" hidden="1">
          <a:extLst>
            <a:ext uri="{FF2B5EF4-FFF2-40B4-BE49-F238E27FC236}">
              <a16:creationId xmlns:a16="http://schemas.microsoft.com/office/drawing/2014/main" xmlns="" id="{C7FA28FB-EF80-40F6-BFC8-49813AEB1C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0</xdr:row>
      <xdr:rowOff>0</xdr:rowOff>
    </xdr:from>
    <xdr:to>
      <xdr:col>12</xdr:col>
      <xdr:colOff>596900</xdr:colOff>
      <xdr:row>0</xdr:row>
      <xdr:rowOff>0</xdr:rowOff>
    </xdr:to>
    <xdr:pic macro="[1]!DesignIconClicked">
      <xdr:nvPicPr>
        <xdr:cNvPr id="26" name="BExF5DEOMCAGFTAJLOVFY28QDWMY" hidden="1">
          <a:extLst>
            <a:ext uri="{FF2B5EF4-FFF2-40B4-BE49-F238E27FC236}">
              <a16:creationId xmlns:a16="http://schemas.microsoft.com/office/drawing/2014/main" xmlns="" id="{8854A3BA-3159-4DEB-9648-68FBE4AB96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25825" y="0"/>
          <a:ext cx="596900" cy="0"/>
        </a:xfrm>
        <a:prstGeom prst="rect">
          <a:avLst/>
        </a:prstGeom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13</xdr:col>
      <xdr:colOff>596900</xdr:colOff>
      <xdr:row>0</xdr:row>
      <xdr:rowOff>0</xdr:rowOff>
    </xdr:to>
    <xdr:pic macro="[1]!DesignIconClicked">
      <xdr:nvPicPr>
        <xdr:cNvPr id="28" name="BExY59IYWVF8QIZCC609QX7585TS" hidden="1">
          <a:extLst>
            <a:ext uri="{FF2B5EF4-FFF2-40B4-BE49-F238E27FC236}">
              <a16:creationId xmlns:a16="http://schemas.microsoft.com/office/drawing/2014/main" xmlns="" id="{B22E4DF7-A165-4D52-979A-E30F31C8AB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35425" y="0"/>
          <a:ext cx="596900" cy="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0</xdr:rowOff>
    </xdr:from>
    <xdr:to>
      <xdr:col>1</xdr:col>
      <xdr:colOff>234950</xdr:colOff>
      <xdr:row>0</xdr:row>
      <xdr:rowOff>0</xdr:rowOff>
    </xdr:to>
    <xdr:pic macro="[1]!DesignIconClicked">
      <xdr:nvPicPr>
        <xdr:cNvPr id="18" name="BExMNKHUEMSV6JAEFXXWTKLUTR5E" hidden="1">
          <a:extLst>
            <a:ext uri="{FF2B5EF4-FFF2-40B4-BE49-F238E27FC236}">
              <a16:creationId xmlns:a16="http://schemas.microsoft.com/office/drawing/2014/main" xmlns="" id="{3F45D195-D0C1-4126-8D5B-7267368D3D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0"/>
          <a:ext cx="2349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3835400</xdr:colOff>
      <xdr:row>0</xdr:row>
      <xdr:rowOff>0</xdr:rowOff>
    </xdr:to>
    <xdr:pic macro="[1]!DesignIconClicked">
      <xdr:nvPicPr>
        <xdr:cNvPr id="20" name="BExIN5VX24DTS5MTORSADLE4B6BJ" hidden="1">
          <a:extLst>
            <a:ext uri="{FF2B5EF4-FFF2-40B4-BE49-F238E27FC236}">
              <a16:creationId xmlns:a16="http://schemas.microsoft.com/office/drawing/2014/main" xmlns="" id="{5FADD7DC-9744-42E5-896A-2E6E9B0402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0"/>
          <a:ext cx="3835400" cy="0"/>
        </a:xfrm>
        <a:prstGeom prst="rect">
          <a:avLst/>
        </a:prstGeom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pic macro="[1]!DesignIconClicked">
      <xdr:nvPicPr>
        <xdr:cNvPr id="22" name="BExIQLIF1ESZ453BKSJ7Q7TXOWRR" hidden="1">
          <a:extLst>
            <a:ext uri="{FF2B5EF4-FFF2-40B4-BE49-F238E27FC236}">
              <a16:creationId xmlns:a16="http://schemas.microsoft.com/office/drawing/2014/main" xmlns="" id="{87447CB8-F3FD-4E36-9A9D-C5FCEBD781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0"/>
          <a:ext cx="0" cy="0"/>
        </a:xfrm>
        <a:prstGeom prst="rect">
          <a:avLst/>
        </a:prstGeom>
      </xdr:spPr>
    </xdr:pic>
    <xdr:clientData/>
  </xdr:twoCellAnchor>
  <xdr:twoCellAnchor>
    <xdr:from>
      <xdr:col>4</xdr:col>
      <xdr:colOff>0</xdr:colOff>
      <xdr:row>0</xdr:row>
      <xdr:rowOff>0</xdr:rowOff>
    </xdr:from>
    <xdr:to>
      <xdr:col>4</xdr:col>
      <xdr:colOff>1235075</xdr:colOff>
      <xdr:row>0</xdr:row>
      <xdr:rowOff>0</xdr:rowOff>
    </xdr:to>
    <xdr:pic macro="[1]!DesignIconClicked">
      <xdr:nvPicPr>
        <xdr:cNvPr id="24" name="BEx98KDMCTMUIL9BZZ0DY6K25P1W" hidden="1">
          <a:extLst>
            <a:ext uri="{FF2B5EF4-FFF2-40B4-BE49-F238E27FC236}">
              <a16:creationId xmlns:a16="http://schemas.microsoft.com/office/drawing/2014/main" xmlns="" id="{54A7BC9C-DE8A-4D89-A706-F844132056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0"/>
          <a:ext cx="1235075" cy="0"/>
        </a:xfrm>
        <a:prstGeom prst="rect">
          <a:avLst/>
        </a:prstGeom>
      </xdr:spPr>
    </xdr:pic>
    <xdr:clientData/>
  </xdr:twoCellAnchor>
  <xdr:twoCellAnchor editAs="oneCell">
    <xdr:from>
      <xdr:col>2</xdr:col>
      <xdr:colOff>273844</xdr:colOff>
      <xdr:row>2</xdr:row>
      <xdr:rowOff>59531</xdr:rowOff>
    </xdr:from>
    <xdr:to>
      <xdr:col>2</xdr:col>
      <xdr:colOff>778669</xdr:colOff>
      <xdr:row>6</xdr:row>
      <xdr:rowOff>68716</xdr:rowOff>
    </xdr:to>
    <xdr:pic>
      <xdr:nvPicPr>
        <xdr:cNvPr id="23" name="2 Imagen">
          <a:extLst>
            <a:ext uri="{FF2B5EF4-FFF2-40B4-BE49-F238E27FC236}">
              <a16:creationId xmlns:a16="http://schemas.microsoft.com/office/drawing/2014/main" xmlns="" id="{BA0588CB-C6C3-4444-BBB8-37A21FDDF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5319" y="383381"/>
          <a:ext cx="504825" cy="637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1366044</xdr:colOff>
      <xdr:row>22</xdr:row>
      <xdr:rowOff>44450</xdr:rowOff>
    </xdr:to>
    <xdr:pic macro="[1]!DesignIconClicked">
      <xdr:nvPicPr>
        <xdr:cNvPr id="3" name="BExY5D4GBM2HQQXYZRYURCPROL94" hidden="1">
          <a:extLst>
            <a:ext uri="{FF2B5EF4-FFF2-40B4-BE49-F238E27FC236}">
              <a16:creationId xmlns:a16="http://schemas.microsoft.com/office/drawing/2014/main" xmlns="" id="{550CED07-5413-4F54-8FBD-BF296D5C90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283325" cy="371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1427956</xdr:colOff>
      <xdr:row>35</xdr:row>
      <xdr:rowOff>144462</xdr:rowOff>
    </xdr:to>
    <xdr:pic macro="[1]!DesignIconClicked">
      <xdr:nvPicPr>
        <xdr:cNvPr id="3" name="BExQ8OENSVHS120O1IJQQHZY3P7C" hidden="1">
          <a:extLst>
            <a:ext uri="{FF2B5EF4-FFF2-40B4-BE49-F238E27FC236}">
              <a16:creationId xmlns:a16="http://schemas.microsoft.com/office/drawing/2014/main" xmlns="" id="{22774382-FDE4-49D7-B723-BB19ECC1C5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64300" cy="59785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BexGetCellData"/>
      <definedName name="DesignIconClicked"/>
    </defined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69"/>
  <sheetViews>
    <sheetView showGridLines="0" tabSelected="1" zoomScaleNormal="100" workbookViewId="0">
      <selection activeCell="B3" sqref="B3:I57"/>
    </sheetView>
  </sheetViews>
  <sheetFormatPr baseColWidth="10" defaultColWidth="9.140625" defaultRowHeight="12.75" x14ac:dyDescent="0.2"/>
  <cols>
    <col min="1" max="1" width="1.85546875" customWidth="1"/>
    <col min="2" max="2" width="3.7109375" customWidth="1"/>
    <col min="3" max="3" width="33.28515625" style="28" customWidth="1"/>
    <col min="4" max="4" width="14.7109375" style="28" bestFit="1" customWidth="1"/>
    <col min="5" max="5" width="14.7109375" style="29" bestFit="1" customWidth="1"/>
    <col min="6" max="6" width="3.140625" style="29" customWidth="1"/>
    <col min="7" max="7" width="32.42578125" style="28" customWidth="1"/>
    <col min="8" max="8" width="15" bestFit="1" customWidth="1"/>
    <col min="9" max="9" width="15.42578125" style="81" bestFit="1" customWidth="1"/>
    <col min="10" max="10" width="17.42578125" hidden="1" customWidth="1"/>
    <col min="11" max="11" width="0" hidden="1" customWidth="1"/>
    <col min="13" max="13" width="31.42578125" customWidth="1"/>
    <col min="14" max="14" width="11.7109375" bestFit="1" customWidth="1"/>
  </cols>
  <sheetData>
    <row r="1" spans="2:14" s="2" customFormat="1" x14ac:dyDescent="0.2">
      <c r="B1" s="1"/>
      <c r="C1" s="21"/>
      <c r="D1" s="21"/>
      <c r="E1" s="22"/>
      <c r="F1" s="22"/>
      <c r="G1" s="23"/>
      <c r="H1" s="3"/>
      <c r="I1" s="74"/>
      <c r="L1" s="4"/>
      <c r="M1" s="1"/>
      <c r="N1" s="1"/>
    </row>
    <row r="2" spans="2:14" s="2" customFormat="1" x14ac:dyDescent="0.2">
      <c r="B2" s="1"/>
      <c r="C2" s="21"/>
      <c r="D2" s="21"/>
      <c r="E2" s="24"/>
      <c r="F2" s="24"/>
      <c r="G2" s="23"/>
      <c r="H2" s="3"/>
      <c r="I2" s="74"/>
      <c r="L2" s="4"/>
      <c r="M2" s="1"/>
      <c r="N2" s="1"/>
    </row>
    <row r="3" spans="2:14" ht="15.75" x14ac:dyDescent="0.25">
      <c r="B3" s="16" t="s">
        <v>1</v>
      </c>
      <c r="C3" s="25"/>
      <c r="D3" s="25"/>
      <c r="E3" s="25"/>
      <c r="F3" s="25"/>
      <c r="G3" s="25"/>
      <c r="H3" s="16"/>
      <c r="I3" s="75"/>
    </row>
    <row r="4" spans="2:14" x14ac:dyDescent="0.2">
      <c r="B4" s="17" t="s">
        <v>59</v>
      </c>
      <c r="C4" s="26"/>
      <c r="D4" s="26"/>
      <c r="E4" s="26"/>
      <c r="F4" s="26"/>
      <c r="G4" s="26"/>
      <c r="H4" s="18"/>
      <c r="I4" s="76"/>
    </row>
    <row r="5" spans="2:14" x14ac:dyDescent="0.2">
      <c r="B5" s="17" t="s">
        <v>61</v>
      </c>
      <c r="C5" s="26"/>
      <c r="D5" s="26"/>
      <c r="E5" s="26"/>
      <c r="F5" s="26"/>
      <c r="G5" s="26"/>
      <c r="H5" s="18"/>
      <c r="I5" s="76"/>
    </row>
    <row r="6" spans="2:14" ht="8.25" customHeight="1" x14ac:dyDescent="0.2">
      <c r="B6" s="19"/>
      <c r="C6" s="27"/>
      <c r="D6" s="27"/>
      <c r="E6" s="27"/>
      <c r="F6" s="27"/>
      <c r="G6" s="27"/>
      <c r="H6" s="20"/>
      <c r="I6" s="77"/>
    </row>
    <row r="7" spans="2:14" ht="13.5" thickBot="1" x14ac:dyDescent="0.25">
      <c r="B7" s="137" t="s">
        <v>60</v>
      </c>
      <c r="C7" s="137"/>
      <c r="D7" s="137"/>
      <c r="E7" s="137"/>
      <c r="F7" s="137"/>
      <c r="G7" s="137"/>
      <c r="H7" s="137"/>
      <c r="I7" s="137"/>
    </row>
    <row r="8" spans="2:14" ht="13.5" thickBot="1" x14ac:dyDescent="0.25">
      <c r="B8" s="66" t="s">
        <v>0</v>
      </c>
      <c r="C8" s="67"/>
      <c r="D8" s="68">
        <v>2025</v>
      </c>
      <c r="E8" s="69">
        <v>2024</v>
      </c>
      <c r="F8" s="141" t="s">
        <v>58</v>
      </c>
      <c r="G8" s="142"/>
      <c r="H8" s="70">
        <v>2025</v>
      </c>
      <c r="I8" s="70">
        <v>2024</v>
      </c>
    </row>
    <row r="9" spans="2:14" x14ac:dyDescent="0.2">
      <c r="B9" s="31"/>
      <c r="C9" s="32"/>
      <c r="D9" s="33"/>
      <c r="E9" s="34"/>
      <c r="F9" s="104"/>
      <c r="G9" s="32"/>
      <c r="H9" s="35"/>
      <c r="I9" s="78"/>
    </row>
    <row r="10" spans="2:14" x14ac:dyDescent="0.2">
      <c r="B10" s="36"/>
      <c r="C10" s="98"/>
      <c r="D10" s="37"/>
      <c r="E10" s="38"/>
      <c r="F10" s="105"/>
      <c r="G10" s="106"/>
      <c r="H10" s="39"/>
      <c r="I10" s="79"/>
    </row>
    <row r="11" spans="2:14" x14ac:dyDescent="0.2">
      <c r="B11" s="40"/>
      <c r="C11" s="99" t="s">
        <v>2</v>
      </c>
      <c r="D11" s="41"/>
      <c r="E11" s="42"/>
      <c r="F11" s="107"/>
      <c r="G11" s="99" t="s">
        <v>23</v>
      </c>
      <c r="H11" s="43"/>
      <c r="I11" s="44"/>
    </row>
    <row r="12" spans="2:14" x14ac:dyDescent="0.2">
      <c r="B12" s="40"/>
      <c r="C12" s="100" t="s">
        <v>3</v>
      </c>
      <c r="D12" s="120">
        <v>3011443593.3199997</v>
      </c>
      <c r="E12" s="121">
        <v>3283460940.5800004</v>
      </c>
      <c r="F12" s="108"/>
      <c r="G12" s="100" t="s">
        <v>24</v>
      </c>
      <c r="H12" s="124">
        <v>6131401584.7400007</v>
      </c>
      <c r="I12" s="125">
        <v>4526394577.4800005</v>
      </c>
    </row>
    <row r="13" spans="2:14" ht="22.5" x14ac:dyDescent="0.2">
      <c r="B13" s="40"/>
      <c r="C13" s="100" t="s">
        <v>4</v>
      </c>
      <c r="D13" s="120">
        <v>2092300721.72</v>
      </c>
      <c r="E13" s="121">
        <v>3644721603.8800001</v>
      </c>
      <c r="F13" s="108"/>
      <c r="G13" s="100" t="s">
        <v>25</v>
      </c>
      <c r="H13" s="124">
        <v>2802370596.0700002</v>
      </c>
      <c r="I13" s="125">
        <v>2152370595.73</v>
      </c>
      <c r="N13" s="71"/>
    </row>
    <row r="14" spans="2:14" ht="22.5" x14ac:dyDescent="0.2">
      <c r="B14" s="40"/>
      <c r="C14" s="47" t="s">
        <v>5</v>
      </c>
      <c r="D14" s="120">
        <v>731222983.11000001</v>
      </c>
      <c r="E14" s="121">
        <v>301610754.59000003</v>
      </c>
      <c r="F14" s="108"/>
      <c r="G14" s="100" t="s">
        <v>26</v>
      </c>
      <c r="H14" s="124">
        <v>743572094.63999999</v>
      </c>
      <c r="I14" s="125">
        <v>142293942.28999999</v>
      </c>
      <c r="N14" s="71"/>
    </row>
    <row r="15" spans="2:14" x14ac:dyDescent="0.2">
      <c r="B15" s="40"/>
      <c r="C15" s="47" t="s">
        <v>6</v>
      </c>
      <c r="D15" s="91">
        <v>0</v>
      </c>
      <c r="E15" s="51">
        <v>0</v>
      </c>
      <c r="F15" s="108"/>
      <c r="G15" s="100" t="s">
        <v>27</v>
      </c>
      <c r="H15" s="73">
        <v>0</v>
      </c>
      <c r="I15" s="87">
        <v>0</v>
      </c>
    </row>
    <row r="16" spans="2:14" x14ac:dyDescent="0.2">
      <c r="B16" s="48"/>
      <c r="C16" s="49" t="s">
        <v>7</v>
      </c>
      <c r="D16" s="120">
        <v>12070996.93</v>
      </c>
      <c r="E16" s="121">
        <v>17031179.240000002</v>
      </c>
      <c r="F16" s="108"/>
      <c r="G16" s="100" t="s">
        <v>28</v>
      </c>
      <c r="H16" s="73">
        <v>0</v>
      </c>
      <c r="I16" s="87">
        <v>0</v>
      </c>
    </row>
    <row r="17" spans="2:9" ht="33.75" x14ac:dyDescent="0.2">
      <c r="B17" s="50"/>
      <c r="C17" s="49" t="s">
        <v>8</v>
      </c>
      <c r="D17" s="91">
        <v>0</v>
      </c>
      <c r="E17" s="51">
        <v>0</v>
      </c>
      <c r="F17" s="108"/>
      <c r="G17" s="100" t="s">
        <v>29</v>
      </c>
      <c r="H17" s="124">
        <v>227883549.16999999</v>
      </c>
      <c r="I17" s="125">
        <v>224483608.13</v>
      </c>
    </row>
    <row r="18" spans="2:9" x14ac:dyDescent="0.2">
      <c r="B18" s="36"/>
      <c r="C18" s="47" t="s">
        <v>9</v>
      </c>
      <c r="D18" s="120">
        <v>22728081.420000002</v>
      </c>
      <c r="E18" s="121">
        <v>1527581.42</v>
      </c>
      <c r="F18" s="109"/>
      <c r="G18" s="100" t="s">
        <v>30</v>
      </c>
      <c r="H18" s="124">
        <v>1818529.55</v>
      </c>
      <c r="I18" s="125">
        <v>1427248.36</v>
      </c>
    </row>
    <row r="19" spans="2:9" x14ac:dyDescent="0.2">
      <c r="B19" s="36"/>
      <c r="C19" s="47" t="s">
        <v>10</v>
      </c>
      <c r="D19" s="92"/>
      <c r="E19" s="96"/>
      <c r="F19" s="110"/>
      <c r="G19" s="100" t="s">
        <v>31</v>
      </c>
      <c r="H19" s="124">
        <v>1438809395.4400001</v>
      </c>
      <c r="I19" s="125">
        <v>3053296273.8699999</v>
      </c>
    </row>
    <row r="20" spans="2:9" x14ac:dyDescent="0.2">
      <c r="B20" s="40"/>
      <c r="C20" s="52" t="s">
        <v>11</v>
      </c>
      <c r="D20" s="122">
        <f>SUM(D12:D19)</f>
        <v>5869766376.5</v>
      </c>
      <c r="E20" s="123">
        <f>SUM(E12:E19)</f>
        <v>7248352059.710001</v>
      </c>
      <c r="F20" s="111"/>
      <c r="G20" s="112" t="s">
        <v>10</v>
      </c>
      <c r="H20" s="72"/>
      <c r="I20" s="88"/>
    </row>
    <row r="21" spans="2:9" x14ac:dyDescent="0.2">
      <c r="B21" s="40"/>
      <c r="C21" s="99" t="s">
        <v>10</v>
      </c>
      <c r="D21" s="92"/>
      <c r="E21" s="96"/>
      <c r="F21" s="110"/>
      <c r="G21" s="101" t="s">
        <v>32</v>
      </c>
      <c r="H21" s="130">
        <f>SUM(H12:H20)</f>
        <v>11345855749.610001</v>
      </c>
      <c r="I21" s="131">
        <f>SUM(I12:I20)</f>
        <v>10100266245.860001</v>
      </c>
    </row>
    <row r="22" spans="2:9" x14ac:dyDescent="0.2">
      <c r="B22" s="36"/>
      <c r="C22" s="99" t="s">
        <v>12</v>
      </c>
      <c r="D22" s="92"/>
      <c r="E22" s="97"/>
      <c r="F22" s="113"/>
      <c r="G22" s="99" t="s">
        <v>10</v>
      </c>
      <c r="H22" s="89"/>
      <c r="I22" s="87"/>
    </row>
    <row r="23" spans="2:9" ht="22.5" x14ac:dyDescent="0.2">
      <c r="B23" s="54"/>
      <c r="C23" s="100" t="s">
        <v>13</v>
      </c>
      <c r="D23" s="120">
        <v>709983010.11999893</v>
      </c>
      <c r="E23" s="121">
        <v>886328159.97000122</v>
      </c>
      <c r="F23" s="108"/>
      <c r="G23" s="99" t="s">
        <v>33</v>
      </c>
      <c r="H23" s="73"/>
      <c r="I23" s="87"/>
    </row>
    <row r="24" spans="2:9" ht="22.5" x14ac:dyDescent="0.2">
      <c r="B24" s="54"/>
      <c r="C24" s="100" t="s">
        <v>14</v>
      </c>
      <c r="D24" s="120">
        <v>267685271.11000001</v>
      </c>
      <c r="E24" s="121">
        <v>268114354.32999998</v>
      </c>
      <c r="F24" s="108"/>
      <c r="G24" s="100" t="s">
        <v>34</v>
      </c>
      <c r="H24" s="132">
        <v>19549535.440000001</v>
      </c>
      <c r="I24" s="133">
        <v>19549535.440000001</v>
      </c>
    </row>
    <row r="25" spans="2:9" ht="22.5" x14ac:dyDescent="0.2">
      <c r="B25" s="54"/>
      <c r="C25" s="100" t="s">
        <v>15</v>
      </c>
      <c r="D25" s="120">
        <v>69984373871.169998</v>
      </c>
      <c r="E25" s="121">
        <v>53735203286.059998</v>
      </c>
      <c r="F25" s="108"/>
      <c r="G25" s="112" t="s">
        <v>35</v>
      </c>
      <c r="H25" s="132">
        <v>10.76</v>
      </c>
      <c r="I25" s="133">
        <v>10.76</v>
      </c>
    </row>
    <row r="26" spans="2:9" x14ac:dyDescent="0.2">
      <c r="B26" s="40"/>
      <c r="C26" s="100" t="s">
        <v>16</v>
      </c>
      <c r="D26" s="120">
        <v>8105643048.2099991</v>
      </c>
      <c r="E26" s="121">
        <v>7762446014.4899998</v>
      </c>
      <c r="F26" s="108"/>
      <c r="G26" s="112" t="s">
        <v>36</v>
      </c>
      <c r="H26" s="132">
        <v>19422977953.41</v>
      </c>
      <c r="I26" s="133">
        <v>19167313156.52</v>
      </c>
    </row>
    <row r="27" spans="2:9" x14ac:dyDescent="0.2">
      <c r="B27" s="50"/>
      <c r="C27" s="100" t="s">
        <v>17</v>
      </c>
      <c r="D27" s="120">
        <v>346595913.43000001</v>
      </c>
      <c r="E27" s="121">
        <v>326132669.76999998</v>
      </c>
      <c r="F27" s="108"/>
      <c r="G27" s="112" t="s">
        <v>37</v>
      </c>
      <c r="H27" s="91">
        <v>0</v>
      </c>
      <c r="I27" s="51">
        <v>0</v>
      </c>
    </row>
    <row r="28" spans="2:9" ht="33.75" x14ac:dyDescent="0.2">
      <c r="B28" s="54"/>
      <c r="C28" s="100" t="s">
        <v>18</v>
      </c>
      <c r="D28" s="124">
        <v>-3339386658.5799999</v>
      </c>
      <c r="E28" s="125">
        <v>-2747381874.29</v>
      </c>
      <c r="F28" s="114"/>
      <c r="G28" s="112" t="s">
        <v>38</v>
      </c>
      <c r="H28" s="90">
        <v>0</v>
      </c>
      <c r="I28" s="133">
        <v>152282728.37</v>
      </c>
    </row>
    <row r="29" spans="2:9" x14ac:dyDescent="0.2">
      <c r="B29" s="40"/>
      <c r="C29" s="100" t="s">
        <v>19</v>
      </c>
      <c r="D29" s="120">
        <v>32457644.670000002</v>
      </c>
      <c r="E29" s="121">
        <v>32457644.670000002</v>
      </c>
      <c r="F29" s="108"/>
      <c r="G29" s="112" t="s">
        <v>39</v>
      </c>
      <c r="H29" s="132">
        <v>12814079.4</v>
      </c>
      <c r="I29" s="133">
        <v>7629149.71</v>
      </c>
    </row>
    <row r="30" spans="2:9" ht="22.5" x14ac:dyDescent="0.2">
      <c r="B30" s="54"/>
      <c r="C30" s="100" t="s">
        <v>20</v>
      </c>
      <c r="D30" s="91">
        <v>0</v>
      </c>
      <c r="E30" s="51">
        <v>0</v>
      </c>
      <c r="F30" s="108"/>
      <c r="G30" s="112" t="s">
        <v>10</v>
      </c>
      <c r="H30" s="92"/>
      <c r="I30" s="87"/>
    </row>
    <row r="31" spans="2:9" x14ac:dyDescent="0.2">
      <c r="B31" s="54"/>
      <c r="C31" s="100" t="s">
        <v>21</v>
      </c>
      <c r="D31" s="91">
        <v>0</v>
      </c>
      <c r="E31" s="51">
        <v>0</v>
      </c>
      <c r="F31" s="108"/>
      <c r="G31" s="112" t="s">
        <v>10</v>
      </c>
      <c r="H31" s="72"/>
      <c r="I31" s="88"/>
    </row>
    <row r="32" spans="2:9" ht="12.75" customHeight="1" x14ac:dyDescent="0.2">
      <c r="B32" s="36"/>
      <c r="C32" s="100" t="s">
        <v>10</v>
      </c>
      <c r="D32" s="92"/>
      <c r="E32" s="96"/>
      <c r="F32" s="110"/>
      <c r="G32" s="83" t="s">
        <v>40</v>
      </c>
      <c r="H32" s="130">
        <f>SUM(H24:H31)</f>
        <v>19455341579.010002</v>
      </c>
      <c r="I32" s="131">
        <f>SUM(I24:I31)</f>
        <v>19346774580.799999</v>
      </c>
    </row>
    <row r="33" spans="2:9" x14ac:dyDescent="0.2">
      <c r="B33" s="36"/>
      <c r="C33" s="101" t="s">
        <v>22</v>
      </c>
      <c r="D33" s="126">
        <f>SUM(D23:D32)</f>
        <v>76107352100.129974</v>
      </c>
      <c r="E33" s="127">
        <f>SUM(E23:E32)</f>
        <v>60263300254.999992</v>
      </c>
      <c r="F33" s="111"/>
      <c r="G33" s="83" t="s">
        <v>10</v>
      </c>
      <c r="H33" s="93"/>
      <c r="I33" s="94"/>
    </row>
    <row r="34" spans="2:9" ht="24" customHeight="1" thickBot="1" x14ac:dyDescent="0.25">
      <c r="B34" s="36"/>
      <c r="C34" s="101" t="s">
        <v>57</v>
      </c>
      <c r="D34" s="128">
        <f>+D20+D33</f>
        <v>81977118476.629974</v>
      </c>
      <c r="E34" s="129">
        <f>+E20+E33</f>
        <v>67511652314.709991</v>
      </c>
      <c r="F34" s="115"/>
      <c r="G34" s="116" t="s">
        <v>41</v>
      </c>
      <c r="H34" s="130">
        <f>+H32+H21</f>
        <v>30801197328.620003</v>
      </c>
      <c r="I34" s="131">
        <f>+I21+I32</f>
        <v>29447040826.66</v>
      </c>
    </row>
    <row r="35" spans="2:9" ht="13.5" thickTop="1" x14ac:dyDescent="0.2">
      <c r="B35" s="36"/>
      <c r="C35" s="101"/>
      <c r="D35" s="55"/>
      <c r="E35" s="53"/>
      <c r="F35" s="111"/>
      <c r="G35" s="100" t="s">
        <v>10</v>
      </c>
      <c r="H35" s="73"/>
      <c r="I35" s="87"/>
    </row>
    <row r="36" spans="2:9" x14ac:dyDescent="0.2">
      <c r="B36" s="36"/>
      <c r="C36" s="102" t="s">
        <v>10</v>
      </c>
      <c r="D36" s="84"/>
      <c r="E36" s="56"/>
      <c r="F36" s="117"/>
      <c r="G36" s="116" t="s">
        <v>42</v>
      </c>
      <c r="H36" s="73"/>
      <c r="I36" s="87"/>
    </row>
    <row r="37" spans="2:9" ht="22.5" x14ac:dyDescent="0.2">
      <c r="B37" s="36"/>
      <c r="C37" s="102" t="s">
        <v>10</v>
      </c>
      <c r="D37" s="84"/>
      <c r="E37" s="56"/>
      <c r="F37" s="117"/>
      <c r="G37" s="116" t="s">
        <v>43</v>
      </c>
      <c r="H37" s="130">
        <f>SUM(H38:H40)</f>
        <v>11444081632.919992</v>
      </c>
      <c r="I37" s="131">
        <f>SUM(I38:I40)</f>
        <v>11533529859.129993</v>
      </c>
    </row>
    <row r="38" spans="2:9" x14ac:dyDescent="0.2">
      <c r="B38" s="36"/>
      <c r="C38" s="102" t="s">
        <v>10</v>
      </c>
      <c r="D38" s="84"/>
      <c r="E38" s="56"/>
      <c r="F38" s="117"/>
      <c r="G38" s="100" t="s">
        <v>44</v>
      </c>
      <c r="H38" s="124">
        <v>10283759347.709991</v>
      </c>
      <c r="I38" s="125">
        <v>10396475785.239994</v>
      </c>
    </row>
    <row r="39" spans="2:9" x14ac:dyDescent="0.2">
      <c r="B39" s="36"/>
      <c r="C39" s="102" t="s">
        <v>10</v>
      </c>
      <c r="D39" s="84"/>
      <c r="E39" s="56"/>
      <c r="F39" s="117"/>
      <c r="G39" s="100" t="s">
        <v>45</v>
      </c>
      <c r="H39" s="124">
        <v>1144074839.7900002</v>
      </c>
      <c r="I39" s="125">
        <v>1120806628.47</v>
      </c>
    </row>
    <row r="40" spans="2:9" ht="22.5" x14ac:dyDescent="0.2">
      <c r="B40" s="36"/>
      <c r="C40" s="102" t="s">
        <v>10</v>
      </c>
      <c r="D40" s="84"/>
      <c r="E40" s="56"/>
      <c r="F40" s="117"/>
      <c r="G40" s="100" t="s">
        <v>46</v>
      </c>
      <c r="H40" s="124">
        <v>16247445.42</v>
      </c>
      <c r="I40" s="125">
        <v>16247445.42</v>
      </c>
    </row>
    <row r="41" spans="2:9" x14ac:dyDescent="0.2">
      <c r="B41" s="36"/>
      <c r="C41" s="102" t="s">
        <v>10</v>
      </c>
      <c r="D41" s="84"/>
      <c r="E41" s="56"/>
      <c r="F41" s="117"/>
      <c r="G41" s="116" t="s">
        <v>10</v>
      </c>
      <c r="H41" s="73"/>
      <c r="I41" s="87"/>
    </row>
    <row r="42" spans="2:9" ht="22.5" x14ac:dyDescent="0.2">
      <c r="B42" s="36"/>
      <c r="C42" s="102" t="s">
        <v>10</v>
      </c>
      <c r="D42" s="84"/>
      <c r="E42" s="56"/>
      <c r="F42" s="117"/>
      <c r="G42" s="116" t="s">
        <v>47</v>
      </c>
      <c r="H42" s="130">
        <f>SUM(H43:H47)</f>
        <v>39731839515.110008</v>
      </c>
      <c r="I42" s="134">
        <f>SUM(I43:I47)</f>
        <v>26531081628.919994</v>
      </c>
    </row>
    <row r="43" spans="2:9" ht="22.5" x14ac:dyDescent="0.2">
      <c r="B43" s="36"/>
      <c r="C43" s="102" t="s">
        <v>10</v>
      </c>
      <c r="D43" s="84"/>
      <c r="E43" s="56"/>
      <c r="F43" s="117"/>
      <c r="G43" s="118" t="s">
        <v>62</v>
      </c>
      <c r="H43" s="124">
        <v>4107431052.7999992</v>
      </c>
      <c r="I43" s="125">
        <v>3182203404.23</v>
      </c>
    </row>
    <row r="44" spans="2:9" x14ac:dyDescent="0.2">
      <c r="B44" s="36"/>
      <c r="C44" s="102" t="s">
        <v>10</v>
      </c>
      <c r="D44" s="84"/>
      <c r="E44" s="56"/>
      <c r="F44" s="117"/>
      <c r="G44" s="118" t="s">
        <v>48</v>
      </c>
      <c r="H44" s="124">
        <v>20923446692.050003</v>
      </c>
      <c r="I44" s="125">
        <v>18864178606.98</v>
      </c>
    </row>
    <row r="45" spans="2:9" x14ac:dyDescent="0.2">
      <c r="B45" s="36"/>
      <c r="C45" s="102" t="s">
        <v>10</v>
      </c>
      <c r="D45" s="84"/>
      <c r="E45" s="56"/>
      <c r="F45" s="117"/>
      <c r="G45" s="100" t="s">
        <v>49</v>
      </c>
      <c r="H45" s="124">
        <v>36494709642.080002</v>
      </c>
      <c r="I45" s="125">
        <v>26383479347.939999</v>
      </c>
    </row>
    <row r="46" spans="2:9" x14ac:dyDescent="0.2">
      <c r="B46" s="36"/>
      <c r="C46" s="102" t="s">
        <v>10</v>
      </c>
      <c r="D46" s="84"/>
      <c r="E46" s="56"/>
      <c r="F46" s="117"/>
      <c r="G46" s="100" t="s">
        <v>50</v>
      </c>
      <c r="H46" s="73">
        <v>0</v>
      </c>
      <c r="I46" s="87">
        <v>0</v>
      </c>
    </row>
    <row r="47" spans="2:9" ht="22.5" x14ac:dyDescent="0.2">
      <c r="B47" s="36"/>
      <c r="C47" s="102" t="s">
        <v>10</v>
      </c>
      <c r="D47" s="84"/>
      <c r="E47" s="56"/>
      <c r="F47" s="117"/>
      <c r="G47" s="100" t="s">
        <v>51</v>
      </c>
      <c r="H47" s="124">
        <v>-21793747871.82</v>
      </c>
      <c r="I47" s="125">
        <v>-21898779730.23</v>
      </c>
    </row>
    <row r="48" spans="2:9" x14ac:dyDescent="0.2">
      <c r="B48" s="36"/>
      <c r="C48" s="102" t="s">
        <v>10</v>
      </c>
      <c r="D48" s="84"/>
      <c r="E48" s="57"/>
      <c r="F48" s="117"/>
      <c r="G48" s="116" t="s">
        <v>10</v>
      </c>
      <c r="H48" s="72"/>
      <c r="I48" s="88"/>
    </row>
    <row r="49" spans="2:13" ht="33.75" x14ac:dyDescent="0.2">
      <c r="B49" s="36"/>
      <c r="C49" s="102" t="s">
        <v>10</v>
      </c>
      <c r="D49" s="84"/>
      <c r="E49" s="57"/>
      <c r="F49" s="117"/>
      <c r="G49" s="116" t="s">
        <v>52</v>
      </c>
      <c r="H49" s="93">
        <f>+H50+H51</f>
        <v>0</v>
      </c>
      <c r="I49" s="94">
        <v>0</v>
      </c>
    </row>
    <row r="50" spans="2:13" x14ac:dyDescent="0.2">
      <c r="B50" s="36"/>
      <c r="C50" s="103" t="s">
        <v>10</v>
      </c>
      <c r="D50" s="85"/>
      <c r="E50" s="38"/>
      <c r="F50" s="105"/>
      <c r="G50" s="86" t="s">
        <v>53</v>
      </c>
      <c r="H50" s="95">
        <v>0</v>
      </c>
      <c r="I50" s="82">
        <v>0</v>
      </c>
    </row>
    <row r="51" spans="2:13" ht="22.5" x14ac:dyDescent="0.2">
      <c r="B51" s="40"/>
      <c r="C51" s="98" t="s">
        <v>10</v>
      </c>
      <c r="D51" s="58"/>
      <c r="E51" s="38"/>
      <c r="F51" s="105"/>
      <c r="G51" s="100" t="s">
        <v>54</v>
      </c>
      <c r="H51" s="89">
        <v>0</v>
      </c>
      <c r="I51" s="82">
        <v>0</v>
      </c>
    </row>
    <row r="52" spans="2:13" x14ac:dyDescent="0.2">
      <c r="B52" s="36"/>
      <c r="C52" s="98" t="s">
        <v>10</v>
      </c>
      <c r="D52" s="58"/>
      <c r="E52" s="38"/>
      <c r="F52" s="105"/>
      <c r="G52" s="116" t="s">
        <v>10</v>
      </c>
      <c r="H52" s="89"/>
      <c r="I52" s="82"/>
    </row>
    <row r="53" spans="2:13" ht="22.5" x14ac:dyDescent="0.2">
      <c r="B53" s="40"/>
      <c r="C53" s="98" t="s">
        <v>10</v>
      </c>
      <c r="D53" s="45"/>
      <c r="E53" s="46"/>
      <c r="F53" s="108"/>
      <c r="G53" s="116" t="s">
        <v>55</v>
      </c>
      <c r="H53" s="130">
        <f>+H37+H42</f>
        <v>51175921148.029999</v>
      </c>
      <c r="I53" s="131">
        <f>+I37+I42</f>
        <v>38064611488.049988</v>
      </c>
    </row>
    <row r="54" spans="2:13" x14ac:dyDescent="0.2">
      <c r="B54" s="40"/>
      <c r="C54" s="98" t="s">
        <v>10</v>
      </c>
      <c r="D54" s="45"/>
      <c r="E54" s="46"/>
      <c r="F54" s="108"/>
      <c r="G54" s="116" t="s">
        <v>10</v>
      </c>
      <c r="H54" s="124"/>
      <c r="I54" s="125"/>
    </row>
    <row r="55" spans="2:13" ht="23.25" thickBot="1" x14ac:dyDescent="0.25">
      <c r="B55" s="40"/>
      <c r="C55" s="98" t="s">
        <v>10</v>
      </c>
      <c r="D55" s="45"/>
      <c r="E55" s="46"/>
      <c r="F55" s="108"/>
      <c r="G55" s="116" t="s">
        <v>56</v>
      </c>
      <c r="H55" s="135">
        <f>+H34+H53</f>
        <v>81977118476.649994</v>
      </c>
      <c r="I55" s="136">
        <f>+I34+I53</f>
        <v>67511652314.709991</v>
      </c>
      <c r="L55" s="30"/>
      <c r="M55" s="30"/>
    </row>
    <row r="56" spans="2:13" ht="13.5" thickTop="1" x14ac:dyDescent="0.2">
      <c r="B56" s="40"/>
      <c r="C56" s="59"/>
      <c r="D56" s="45"/>
      <c r="E56" s="46"/>
      <c r="F56" s="108"/>
      <c r="G56" s="116"/>
      <c r="H56" s="43"/>
      <c r="I56" s="44"/>
    </row>
    <row r="57" spans="2:13" ht="13.5" thickBot="1" x14ac:dyDescent="0.25">
      <c r="B57" s="60"/>
      <c r="C57" s="61"/>
      <c r="D57" s="62"/>
      <c r="E57" s="63"/>
      <c r="F57" s="119"/>
      <c r="G57" s="64"/>
      <c r="H57" s="65"/>
      <c r="I57" s="80"/>
    </row>
    <row r="58" spans="2:13" x14ac:dyDescent="0.2">
      <c r="H58" s="30"/>
    </row>
    <row r="59" spans="2:13" x14ac:dyDescent="0.2">
      <c r="H59" s="5"/>
    </row>
    <row r="60" spans="2:13" ht="25.5" customHeight="1" x14ac:dyDescent="0.2">
      <c r="G60" s="140"/>
      <c r="H60" s="140"/>
      <c r="I60" s="140"/>
    </row>
    <row r="61" spans="2:13" x14ac:dyDescent="0.2">
      <c r="H61" s="11"/>
    </row>
    <row r="62" spans="2:13" x14ac:dyDescent="0.2">
      <c r="H62" s="12"/>
    </row>
    <row r="64" spans="2:13" x14ac:dyDescent="0.2">
      <c r="H64" s="28"/>
    </row>
    <row r="65" spans="2:8" ht="15.75" customHeight="1" x14ac:dyDescent="0.2">
      <c r="C65" s="138"/>
      <c r="D65" s="138"/>
      <c r="G65" s="138"/>
      <c r="H65" s="138"/>
    </row>
    <row r="66" spans="2:8" ht="15.75" customHeight="1" x14ac:dyDescent="0.2">
      <c r="C66" s="138"/>
      <c r="D66" s="138"/>
      <c r="G66" s="139"/>
      <c r="H66" s="139"/>
    </row>
    <row r="69" spans="2:8" ht="15" x14ac:dyDescent="0.25">
      <c r="B69" s="15"/>
    </row>
  </sheetData>
  <mergeCells count="7">
    <mergeCell ref="B7:I7"/>
    <mergeCell ref="C65:D65"/>
    <mergeCell ref="C66:D66"/>
    <mergeCell ref="G65:H65"/>
    <mergeCell ref="G66:H66"/>
    <mergeCell ref="G60:I60"/>
    <mergeCell ref="F8:G8"/>
  </mergeCells>
  <printOptions horizontalCentered="1"/>
  <pageMargins left="0.25" right="0.25" top="0.75" bottom="0.75" header="0.3" footer="0.3"/>
  <pageSetup scale="7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zoomScale="80" zoomScaleNormal="80" workbookViewId="0">
      <selection activeCell="B29" sqref="B29"/>
    </sheetView>
  </sheetViews>
  <sheetFormatPr baseColWidth="10" defaultColWidth="11.28515625" defaultRowHeight="12.75" x14ac:dyDescent="0.2"/>
  <cols>
    <col min="1" max="1" width="57.28515625" bestFit="1" customWidth="1"/>
    <col min="2" max="2" width="16.42578125" bestFit="1" customWidth="1"/>
    <col min="3" max="3" width="20.7109375" bestFit="1" customWidth="1"/>
  </cols>
  <sheetData>
    <row r="1" spans="1:3" x14ac:dyDescent="0.2">
      <c r="A1" s="9"/>
      <c r="B1" s="10" t="e">
        <f>[1]!BexGetCellData("003N8D85VN5WHY95OZ9S05CNN","","DP_2")</f>
        <v>#VALUE!</v>
      </c>
      <c r="C1" s="10" t="e">
        <f>[1]!BexGetCellData("003N8D85VN5Y88OYUKVCK6RBE","","DP_2")</f>
        <v>#VALUE!</v>
      </c>
    </row>
    <row r="2" spans="1:3" x14ac:dyDescent="0.2">
      <c r="A2" s="10" t="e">
        <f>[1]!BexGetCellData("","003N8D85VN5WHXYYGMBJV0SGC","DP_2")</f>
        <v>#VALUE!</v>
      </c>
      <c r="B2" s="8" t="e">
        <f>[1]!BexGetCellData("003N8D85VN5WHY95OZ9S05CNN","003N8D85VN5WHXYYGMBJV0SGC","DP_2")</f>
        <v>#VALUE!</v>
      </c>
      <c r="C2" s="8" t="e">
        <f>[1]!BexGetCellData("003N8D85VN5Y88OYUKVCK6RBE","003N8D85VN5WHXYYGMBJV0SGC","DP_2")</f>
        <v>#VALUE!</v>
      </c>
    </row>
    <row r="3" spans="1:3" x14ac:dyDescent="0.2">
      <c r="A3" s="10" t="e">
        <f>[1]!BexGetCellData("","003N8D85VN5WHXYYHQTX0GZDH","DP_2")</f>
        <v>#VALUE!</v>
      </c>
      <c r="B3" s="8" t="e">
        <f>[1]!BexGetCellData("003N8D85VN5WHY95OZ9S05CNN","003N8D85VN5WHXYYHQTX0GZDH","DP_2")</f>
        <v>#VALUE!</v>
      </c>
      <c r="C3" s="8" t="e">
        <f>[1]!BexGetCellData("003N8D85VN5Y88OYUKVCK6RBE","003N8D85VN5WHXYYHQTX0GZDH","DP_2")</f>
        <v>#VALUE!</v>
      </c>
    </row>
    <row r="4" spans="1:3" x14ac:dyDescent="0.2">
      <c r="A4" s="10" t="e">
        <f>[1]!BexGetCellData("","003N8D85VN5WHXYYIHA312Z2T","DP_2")</f>
        <v>#VALUE!</v>
      </c>
      <c r="B4" s="6" t="e">
        <f>[1]!BexGetCellData("003N8D85VN5WHY95OZ9S05CNN","003N8D85VN5WHXYYIHA312Z2T","DP_2")</f>
        <v>#VALUE!</v>
      </c>
      <c r="C4" s="6" t="e">
        <f>[1]!BexGetCellData("003N8D85VN5Y88OYUKVCK6RBE","003N8D85VN5WHXYYIHA312Z2T","DP_2")</f>
        <v>#VALUE!</v>
      </c>
    </row>
    <row r="5" spans="1:3" x14ac:dyDescent="0.2">
      <c r="A5" s="10" t="e">
        <f>[1]!BexGetCellData("","003N8D85VN5WHXYYJFH6AB0UT","DP_2")</f>
        <v>#VALUE!</v>
      </c>
      <c r="B5" s="6" t="e">
        <f>[1]!BexGetCellData("003N8D85VN5WHY95OZ9S05CNN","003N8D85VN5WHXYYJFH6AB0UT","DP_2")</f>
        <v>#VALUE!</v>
      </c>
      <c r="C5" s="6" t="e">
        <f>[1]!BexGetCellData("003N8D85VN5Y88OYUKVCK6RBE","003N8D85VN5WHXYYJFH6AB0UT","DP_2")</f>
        <v>#VALUE!</v>
      </c>
    </row>
    <row r="6" spans="1:3" x14ac:dyDescent="0.2">
      <c r="A6" s="10" t="e">
        <f>[1]!BexGetCellData("","003N8D85VN5WHXYYK9UP6GOPK","DP_2")</f>
        <v>#VALUE!</v>
      </c>
      <c r="B6" s="6" t="e">
        <f>[1]!BexGetCellData("003N8D85VN5WHY95OZ9S05CNN","003N8D85VN5WHXYYK9UP6GOPK","DP_2")</f>
        <v>#VALUE!</v>
      </c>
      <c r="C6" s="6" t="e">
        <f>[1]!BexGetCellData("003N8D85VN5Y88OYUKVCK6RBE","003N8D85VN5WHXYYK9UP6GOPK","DP_2")</f>
        <v>#VALUE!</v>
      </c>
    </row>
    <row r="7" spans="1:3" x14ac:dyDescent="0.2">
      <c r="A7" s="10" t="e">
        <f>[1]!BexGetCellData("","003N8D85VN5WHXYYKUQD6W1SO","DP_2")</f>
        <v>#VALUE!</v>
      </c>
      <c r="B7" s="7" t="e">
        <f>[1]!BexGetCellData("003N8D85VN5WHY95OZ9S05CNN","003N8D85VN5WHXYYKUQD6W1SO","DP_2")</f>
        <v>#VALUE!</v>
      </c>
      <c r="C7" s="8" t="e">
        <f>[1]!BexGetCellData("003N8D85VN5Y88OYUKVCK6RBE","003N8D85VN5WHXYYKUQD6W1SO","DP_2")</f>
        <v>#VALUE!</v>
      </c>
    </row>
    <row r="8" spans="1:3" x14ac:dyDescent="0.2">
      <c r="A8" s="10" t="e">
        <f>[1]!BexGetCellData("","003N8D85VN5WHXYYLGK325FDM","DP_2")</f>
        <v>#VALUE!</v>
      </c>
      <c r="B8" s="6" t="e">
        <f>[1]!BexGetCellData("003N8D85VN5WHY95OZ9S05CNN","003N8D85VN5WHXYYLGK325FDM","DP_2")</f>
        <v>#VALUE!</v>
      </c>
      <c r="C8" s="6" t="e">
        <f>[1]!BexGetCellData("003N8D85VN5Y88OYUKVCK6RBE","003N8D85VN5WHXYYLGK325FDM","DP_2")</f>
        <v>#VALUE!</v>
      </c>
    </row>
    <row r="9" spans="1:3" x14ac:dyDescent="0.2">
      <c r="A9" s="10" t="e">
        <f>[1]!BexGetCellData("","003N8D85VN5WHXYYM00MY6RKQ","DP_2")</f>
        <v>#VALUE!</v>
      </c>
      <c r="B9" s="7" t="e">
        <f>[1]!BexGetCellData("003N8D85VN5WHY95OZ9S05CNN","003N8D85VN5WHXYYM00MY6RKQ","DP_2")</f>
        <v>#VALUE!</v>
      </c>
      <c r="C9" s="8" t="e">
        <f>[1]!BexGetCellData("003N8D85VN5Y88OYUKVCK6RBE","003N8D85VN5WHXYYM00MY6RKQ","DP_2")</f>
        <v>#VALUE!</v>
      </c>
    </row>
    <row r="10" spans="1:3" x14ac:dyDescent="0.2">
      <c r="A10" s="10" t="e">
        <f>[1]!BexGetCellData("","003N8D85VN5WHXYYMNG18MZVE","DP_2")</f>
        <v>#VALUE!</v>
      </c>
      <c r="B10" s="7" t="e">
        <f>[1]!BexGetCellData("003N8D85VN5WHY95OZ9S05CNN","003N8D85VN5WHXYYMNG18MZVE","DP_2")</f>
        <v>#VALUE!</v>
      </c>
      <c r="C10" s="6" t="e">
        <f>[1]!BexGetCellData("003N8D85VN5Y88OYUKVCK6RBE","003N8D85VN5WHXYYMNG18MZVE","DP_2")</f>
        <v>#VALUE!</v>
      </c>
    </row>
    <row r="11" spans="1:3" x14ac:dyDescent="0.2">
      <c r="A11" s="10" t="e">
        <f>[1]!BexGetCellData("","003N8D85VN5WHY982ZBRCCOPL","DP_2")</f>
        <v>#VALUE!</v>
      </c>
      <c r="B11" s="6" t="e">
        <f>[1]!BexGetCellData("003N8D85VN5WHY95OZ9S05CNN","003N8D85VN5WHY982ZBRCCOPL","DP_2")</f>
        <v>#VALUE!</v>
      </c>
      <c r="C11" s="6" t="e">
        <f>[1]!BexGetCellData("003N8D85VN5Y88OYUKVCK6RBE","003N8D85VN5WHY982ZBRCCOPL","DP_2")</f>
        <v>#VALUE!</v>
      </c>
    </row>
    <row r="12" spans="1:3" x14ac:dyDescent="0.2">
      <c r="A12" s="10" t="e">
        <f>[1]!BexGetCellData("","003N8D85VN5WHY8XRC4EJO2A6","DP_2")</f>
        <v>#VALUE!</v>
      </c>
      <c r="B12" s="8" t="e">
        <f>[1]!BexGetCellData("003N8D85VN5WHY95OZ9S05CNN","003N8D85VN5WHY8XRC4EJO2A6","DP_2")</f>
        <v>#VALUE!</v>
      </c>
      <c r="C12" s="8" t="e">
        <f>[1]!BexGetCellData("003N8D85VN5Y88OYUKVCK6RBE","003N8D85VN5WHY8XRC4EJO2A6","DP_2")</f>
        <v>#VALUE!</v>
      </c>
    </row>
    <row r="13" spans="1:3" x14ac:dyDescent="0.2">
      <c r="A13" s="10" t="e">
        <f>[1]!BexGetCellData("","003N8D85VN5WHY8XSMJG84OEO","DP_2")</f>
        <v>#VALUE!</v>
      </c>
      <c r="B13" s="6" t="e">
        <f>[1]!BexGetCellData("003N8D85VN5WHY95OZ9S05CNN","003N8D85VN5WHY8XSMJG84OEO","DP_2")</f>
        <v>#VALUE!</v>
      </c>
      <c r="C13" s="6" t="e">
        <f>[1]!BexGetCellData("003N8D85VN5Y88OYUKVCK6RBE","003N8D85VN5WHY8XSMJG84OEO","DP_2")</f>
        <v>#VALUE!</v>
      </c>
    </row>
    <row r="14" spans="1:3" x14ac:dyDescent="0.2">
      <c r="A14" s="10" t="e">
        <f>[1]!BexGetCellData("","003N8D85VN5WHY8XTPY9O3YC0","DP_2")</f>
        <v>#VALUE!</v>
      </c>
      <c r="B14" s="6" t="e">
        <f>[1]!BexGetCellData("003N8D85VN5WHY95OZ9S05CNN","003N8D85VN5WHY8XTPY9O3YC0","DP_2")</f>
        <v>#VALUE!</v>
      </c>
      <c r="C14" s="6" t="e">
        <f>[1]!BexGetCellData("003N8D85VN5Y88OYUKVCK6RBE","003N8D85VN5WHY8XTPY9O3YC0","DP_2")</f>
        <v>#VALUE!</v>
      </c>
    </row>
    <row r="15" spans="1:3" x14ac:dyDescent="0.2">
      <c r="A15" s="10" t="e">
        <f>[1]!BexGetCellData("","003N8D85VN5WHY8XUMAM086U3","DP_2")</f>
        <v>#VALUE!</v>
      </c>
      <c r="B15" s="6" t="e">
        <f>[1]!BexGetCellData("003N8D85VN5WHY95OZ9S05CNN","003N8D85VN5WHY8XUMAM086U3","DP_2")</f>
        <v>#VALUE!</v>
      </c>
      <c r="C15" s="6" t="e">
        <f>[1]!BexGetCellData("003N8D85VN5Y88OYUKVCK6RBE","003N8D85VN5WHY8XUMAM086U3","DP_2")</f>
        <v>#VALUE!</v>
      </c>
    </row>
    <row r="16" spans="1:3" x14ac:dyDescent="0.2">
      <c r="A16" s="10" t="e">
        <f>[1]!BexGetCellData("","003N8D85VN5WHY8XXSRX4Y00S","DP_2")</f>
        <v>#VALUE!</v>
      </c>
      <c r="B16" s="6" t="e">
        <f>[1]!BexGetCellData("003N8D85VN5WHY95OZ9S05CNN","003N8D85VN5WHY8XXSRX4Y00S","DP_2")</f>
        <v>#VALUE!</v>
      </c>
      <c r="C16" s="6" t="e">
        <f>[1]!BexGetCellData("003N8D85VN5Y88OYUKVCK6RBE","003N8D85VN5WHY8XXSRX4Y00S","DP_2")</f>
        <v>#VALUE!</v>
      </c>
    </row>
    <row r="17" spans="1:3" x14ac:dyDescent="0.2">
      <c r="A17" s="10" t="e">
        <f>[1]!BexGetCellData("","003N8D85VN5WHY8XYL34N049R","DP_2")</f>
        <v>#VALUE!</v>
      </c>
      <c r="B17" s="6" t="e">
        <f>[1]!BexGetCellData("003N8D85VN5WHY95OZ9S05CNN","003N8D85VN5WHY8XYL34N049R","DP_2")</f>
        <v>#VALUE!</v>
      </c>
      <c r="C17" s="6" t="e">
        <f>[1]!BexGetCellData("003N8D85VN5Y88OYUKVCK6RBE","003N8D85VN5WHY8XYL34N049R","DP_2")</f>
        <v>#VALUE!</v>
      </c>
    </row>
    <row r="18" spans="1:3" x14ac:dyDescent="0.2">
      <c r="A18" s="10" t="e">
        <f>[1]!BexGetCellData("","003N8D85VN5WHY8YD4DQ8QRBA","DP_2")</f>
        <v>#VALUE!</v>
      </c>
      <c r="B18" s="6" t="e">
        <f>[1]!BexGetCellData("003N8D85VN5WHY95OZ9S05CNN","003N8D85VN5WHY8YD4DQ8QRBA","DP_2")</f>
        <v>#VALUE!</v>
      </c>
      <c r="C18" s="6" t="e">
        <f>[1]!BexGetCellData("003N8D85VN5Y88OYUKVCK6RBE","003N8D85VN5WHY8YD4DQ8QRBA","DP_2")</f>
        <v>#VALUE!</v>
      </c>
    </row>
    <row r="19" spans="1:3" x14ac:dyDescent="0.2">
      <c r="A19" s="10" t="e">
        <f>[1]!BexGetCellData("","003N8D85VN5WHY8YD4DQ8QXMU","DP_2")</f>
        <v>#VALUE!</v>
      </c>
      <c r="B19" s="6" t="e">
        <f>[1]!BexGetCellData("003N8D85VN5WHY95OZ9S05CNN","003N8D85VN5WHY8YD4DQ8QXMU","DP_2")</f>
        <v>#VALUE!</v>
      </c>
      <c r="C19" s="6" t="e">
        <f>[1]!BexGetCellData("003N8D85VN5Y88OYUKVCK6RBE","003N8D85VN5WHY8YD4DQ8QXMU","DP_2")</f>
        <v>#VALUE!</v>
      </c>
    </row>
    <row r="20" spans="1:3" x14ac:dyDescent="0.2">
      <c r="A20" s="10" t="e">
        <f>[1]!BexGetCellData("","003N8D85VN5WHY8YDWUARZIRR","DP_2")</f>
        <v>#VALUE!</v>
      </c>
      <c r="B20" s="7" t="e">
        <f>[1]!BexGetCellData("003N8D85VN5WHY95OZ9S05CNN","003N8D85VN5WHY8YDWUARZIRR","DP_2")</f>
        <v>#VALUE!</v>
      </c>
      <c r="C20" s="8" t="e">
        <f>[1]!BexGetCellData("003N8D85VN5Y88OYUKVCK6RBE","003N8D85VN5WHY8YDWUARZIRR","DP_2")</f>
        <v>#VALUE!</v>
      </c>
    </row>
    <row r="21" spans="1:3" x14ac:dyDescent="0.2">
      <c r="A21" s="10" t="e">
        <f>[1]!BexGetCellData("","003N8D85VN5WHY8YEO01MMKSN","DP_2")</f>
        <v>#VALUE!</v>
      </c>
      <c r="B21" s="7" t="e">
        <f>[1]!BexGetCellData("003N8D85VN5WHY95OZ9S05CNN","003N8D85VN5WHY8YEO01MMKSN","DP_2")</f>
        <v>#VALUE!</v>
      </c>
      <c r="C21" s="8" t="e">
        <f>[1]!BexGetCellData("003N8D85VN5Y88OYUKVCK6RBE","003N8D85VN5WHY8YEO01MMKSN","DP_2")</f>
        <v>#VALUE!</v>
      </c>
    </row>
    <row r="22" spans="1:3" x14ac:dyDescent="0.2">
      <c r="A22" s="10" t="e">
        <f>[1]!BexGetCellData("","003N8D85VN5WHY984PA514PP8","DP_2")</f>
        <v>#VALUE!</v>
      </c>
      <c r="B22" s="6" t="e">
        <f>[1]!BexGetCellData("003N8D85VN5WHY95OZ9S05CNN","003N8D85VN5WHY984PA514PP8","DP_2")</f>
        <v>#VALUE!</v>
      </c>
      <c r="C22" s="6" t="e">
        <f>[1]!BexGetCellData("003N8D85VN5Y88OYUKVCK6RBE","003N8D85VN5WHY984PA514PP8","DP_2")</f>
        <v>#VALUE!</v>
      </c>
    </row>
    <row r="23" spans="1:3" x14ac:dyDescent="0.2">
      <c r="A23" s="10" t="e">
        <f>[1]!BexGetCellData("","003N8D85VN5WHY985LPIE2C65","DP_2")</f>
        <v>#VALUE!</v>
      </c>
      <c r="B23" s="6" t="e">
        <f>[1]!BexGetCellData("003N8D85VN5WHY95OZ9S05CNN","003N8D85VN5WHY985LPIE2C65","DP_2")</f>
        <v>#VALUE!</v>
      </c>
      <c r="C23" s="6" t="e">
        <f>[1]!BexGetCellData("003N8D85VN5Y88OYUKVCK6RBE","003N8D85VN5WHY985LPIE2C65","DP_2")</f>
        <v>#VALUE!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zoomScale="80" zoomScaleNormal="80" workbookViewId="0">
      <selection activeCell="C7" sqref="C7"/>
    </sheetView>
  </sheetViews>
  <sheetFormatPr baseColWidth="10" defaultColWidth="11.42578125" defaultRowHeight="12.75" x14ac:dyDescent="0.2"/>
  <cols>
    <col min="1" max="1" width="53.42578125" bestFit="1" customWidth="1"/>
    <col min="2" max="2" width="22" bestFit="1" customWidth="1"/>
    <col min="3" max="3" width="21.42578125" bestFit="1" customWidth="1"/>
  </cols>
  <sheetData>
    <row r="1" spans="1:3" x14ac:dyDescent="0.2">
      <c r="A1" s="9"/>
      <c r="B1" s="10" t="e">
        <f>[1]!BexGetCellData("003N8D85VN5Y88UOCOONXLKGG","","DP_3")</f>
        <v>#VALUE!</v>
      </c>
      <c r="C1" s="10" t="e">
        <f>[1]!BexGetCellData("003N8D85VN5Y88UOCOONXLQS0","","DP_3")</f>
        <v>#VALUE!</v>
      </c>
    </row>
    <row r="2" spans="1:3" x14ac:dyDescent="0.2">
      <c r="A2" s="10" t="e">
        <f>[1]!BexGetCellData("","003N8D85VN5Y88UOCOONX9SY8","DP_3")</f>
        <v>#VALUE!</v>
      </c>
      <c r="B2" s="8" t="e">
        <f>[1]!BexGetCellData("003N8D85VN5Y88UOCOONXLKGG","003N8D85VN5Y88UOCOONX9SY8","DP_3")</f>
        <v>#VALUE!</v>
      </c>
      <c r="C2" s="8" t="e">
        <f>[1]!BexGetCellData("003N8D85VN5Y88UOCOONXLQS0","003N8D85VN5Y88UOCOONX9SY8","DP_3")</f>
        <v>#VALUE!</v>
      </c>
    </row>
    <row r="3" spans="1:3" x14ac:dyDescent="0.2">
      <c r="A3" s="10" t="e">
        <f>[1]!BexGetCellData("","003N8D85VN5Y88UOCOONXABWW","DP_3")</f>
        <v>#VALUE!</v>
      </c>
      <c r="B3" s="8" t="e">
        <f>[1]!BexGetCellData("003N8D85VN5Y88UOCOONXLKGG","003N8D85VN5Y88UOCOONXABWW","DP_3")</f>
        <v>#VALUE!</v>
      </c>
      <c r="C3" s="8" t="e">
        <f>[1]!BexGetCellData("003N8D85VN5Y88UOCOONXLQS0","003N8D85VN5Y88UOCOONXABWW","DP_3")</f>
        <v>#VALUE!</v>
      </c>
    </row>
    <row r="4" spans="1:3" x14ac:dyDescent="0.2">
      <c r="A4" s="10" t="e">
        <f>[1]!BexGetCellData("","003N8D85VN5Y88UOCOONXAUVK","DP_3")</f>
        <v>#VALUE!</v>
      </c>
      <c r="B4" s="13" t="e">
        <f>[1]!BexGetCellData("003N8D85VN5Y88UOCOONXLKGG","003N8D85VN5Y88UOCOONXAUVK","DP_3")</f>
        <v>#VALUE!</v>
      </c>
      <c r="C4" s="6" t="e">
        <f>[1]!BexGetCellData("003N8D85VN5Y88UOCOONXLQS0","003N8D85VN5Y88UOCOONXAUVK","DP_3")</f>
        <v>#VALUE!</v>
      </c>
    </row>
    <row r="5" spans="1:3" x14ac:dyDescent="0.2">
      <c r="A5" s="10" t="e">
        <f>[1]!BexGetCellData("","003N8D85VN5Y88UOCOONXBDU8","DP_3")</f>
        <v>#VALUE!</v>
      </c>
      <c r="B5" s="13" t="e">
        <f>[1]!BexGetCellData("003N8D85VN5Y88UOCOONXLKGG","003N8D85VN5Y88UOCOONXBDU8","DP_3")</f>
        <v>#VALUE!</v>
      </c>
      <c r="C5" s="6" t="e">
        <f>[1]!BexGetCellData("003N8D85VN5Y88UOCOONXLQS0","003N8D85VN5Y88UOCOONXBDU8","DP_3")</f>
        <v>#VALUE!</v>
      </c>
    </row>
    <row r="6" spans="1:3" x14ac:dyDescent="0.2">
      <c r="A6" s="10" t="e">
        <f>[1]!BexGetCellData("","003N8D85VN5Y88UOCOONXBWSW","DP_3")</f>
        <v>#VALUE!</v>
      </c>
      <c r="B6" s="13" t="e">
        <f>[1]!BexGetCellData("003N8D85VN5Y88UOCOONXLKGG","003N8D85VN5Y88UOCOONXBWSW","DP_3")</f>
        <v>#VALUE!</v>
      </c>
      <c r="C6" s="6" t="e">
        <f>[1]!BexGetCellData("003N8D85VN5Y88UOCOONXLQS0","003N8D85VN5Y88UOCOONXBWSW","DP_3")</f>
        <v>#VALUE!</v>
      </c>
    </row>
    <row r="7" spans="1:3" x14ac:dyDescent="0.2">
      <c r="A7" s="10" t="e">
        <f>[1]!BexGetCellData("","003N8D85VN5Y88UOCOONXCFRK","DP_3")</f>
        <v>#VALUE!</v>
      </c>
      <c r="B7" s="14" t="e">
        <f>[1]!BexGetCellData("003N8D85VN5Y88UOCOONXLKGG","003N8D85VN5Y88UOCOONXCFRK","DP_3")</f>
        <v>#VALUE!</v>
      </c>
      <c r="C7" s="8" t="e">
        <f>[1]!BexGetCellData("003N8D85VN5Y88UOCOONXLQS0","003N8D85VN5Y88UOCOONXCFRK","DP_3")</f>
        <v>#VALUE!</v>
      </c>
    </row>
    <row r="8" spans="1:3" x14ac:dyDescent="0.2">
      <c r="A8" s="10" t="e">
        <f>[1]!BexGetCellData("","003N8D85VN5Y88UOCOONXCYQ8","DP_3")</f>
        <v>#VALUE!</v>
      </c>
      <c r="B8" s="14" t="e">
        <f>[1]!BexGetCellData("003N8D85VN5Y88UOCOONXLKGG","003N8D85VN5Y88UOCOONXCYQ8","DP_3")</f>
        <v>#VALUE!</v>
      </c>
      <c r="C8" s="8" t="e">
        <f>[1]!BexGetCellData("003N8D85VN5Y88UOCOONXLQS0","003N8D85VN5Y88UOCOONXCYQ8","DP_3")</f>
        <v>#VALUE!</v>
      </c>
    </row>
    <row r="9" spans="1:3" x14ac:dyDescent="0.2">
      <c r="A9" s="10" t="e">
        <f>[1]!BexGetCellData("","003N8D85VN5Y88UOCOONXDHOW","DP_3")</f>
        <v>#VALUE!</v>
      </c>
      <c r="B9" s="13" t="e">
        <f>[1]!BexGetCellData("003N8D85VN5Y88UOCOONXLKGG","003N8D85VN5Y88UOCOONXDHOW","DP_3")</f>
        <v>#VALUE!</v>
      </c>
      <c r="C9" s="6" t="e">
        <f>[1]!BexGetCellData("003N8D85VN5Y88UOCOONXLQS0","003N8D85VN5Y88UOCOONXDHOW","DP_3")</f>
        <v>#VALUE!</v>
      </c>
    </row>
    <row r="10" spans="1:3" x14ac:dyDescent="0.2">
      <c r="A10" s="10" t="e">
        <f>[1]!BexGetCellData("","003N8D85VN5Y88UOCOONXE0NK","DP_3")</f>
        <v>#VALUE!</v>
      </c>
      <c r="B10" s="14" t="e">
        <f>[1]!BexGetCellData("003N8D85VN5Y88UOCOONXLKGG","003N8D85VN5Y88UOCOONXE0NK","DP_3")</f>
        <v>#VALUE!</v>
      </c>
      <c r="C10" s="8" t="e">
        <f>[1]!BexGetCellData("003N8D85VN5Y88UOCOONXLQS0","003N8D85VN5Y88UOCOONXE0NK","DP_3")</f>
        <v>#VALUE!</v>
      </c>
    </row>
    <row r="11" spans="1:3" x14ac:dyDescent="0.2">
      <c r="A11" s="10" t="e">
        <f>[1]!BexGetCellData("","003N8D85VN5Y88UP9X1R0PM45","DP_3")</f>
        <v>#VALUE!</v>
      </c>
      <c r="B11" s="13" t="e">
        <f>[1]!BexGetCellData("003N8D85VN5Y88UOCOONXLKGG","003N8D85VN5Y88UP9X1R0PM45","DP_3")</f>
        <v>#VALUE!</v>
      </c>
      <c r="C11" s="6" t="e">
        <f>[1]!BexGetCellData("003N8D85VN5Y88UOCOONXLQS0","003N8D85VN5Y88UP9X1R0PM45","DP_3")</f>
        <v>#VALUE!</v>
      </c>
    </row>
    <row r="12" spans="1:3" x14ac:dyDescent="0.2">
      <c r="A12" s="10" t="e">
        <f>[1]!BexGetCellData("","003N8D85VN5Y88UOCOONXEJM8","DP_3")</f>
        <v>#VALUE!</v>
      </c>
      <c r="B12" s="13" t="e">
        <f>[1]!BexGetCellData("003N8D85VN5Y88UOCOONXLKGG","003N8D85VN5Y88UOCOONXEJM8","DP_3")</f>
        <v>#VALUE!</v>
      </c>
      <c r="C12" s="6" t="e">
        <f>[1]!BexGetCellData("003N8D85VN5Y88UOCOONXLQS0","003N8D85VN5Y88UOCOONXEJM8","DP_3")</f>
        <v>#VALUE!</v>
      </c>
    </row>
    <row r="13" spans="1:3" x14ac:dyDescent="0.2">
      <c r="A13" s="10" t="e">
        <f>[1]!BexGetCellData("","003N8D85VN5Y88UOCOONXF2KW","DP_3")</f>
        <v>#VALUE!</v>
      </c>
      <c r="B13" s="8" t="e">
        <f>[1]!BexGetCellData("003N8D85VN5Y88UOCOONXLKGG","003N8D85VN5Y88UOCOONXF2KW","DP_3")</f>
        <v>#VALUE!</v>
      </c>
      <c r="C13" s="8" t="e">
        <f>[1]!BexGetCellData("003N8D85VN5Y88UOCOONXLQS0","003N8D85VN5Y88UOCOONXF2KW","DP_3")</f>
        <v>#VALUE!</v>
      </c>
    </row>
    <row r="14" spans="1:3" x14ac:dyDescent="0.2">
      <c r="A14" s="10" t="e">
        <f>[1]!BexGetCellData("","003N8D85VN5Y88UOCOONXFLJK","DP_3")</f>
        <v>#VALUE!</v>
      </c>
      <c r="B14" s="14" t="e">
        <f>[1]!BexGetCellData("003N8D85VN5Y88UOCOONXLKGG","003N8D85VN5Y88UOCOONXFLJK","DP_3")</f>
        <v>#VALUE!</v>
      </c>
      <c r="C14" s="7" t="e">
        <f>[1]!BexGetCellData("003N8D85VN5Y88UOCOONXLQS0","003N8D85VN5Y88UOCOONXFLJK","DP_3")</f>
        <v>#VALUE!</v>
      </c>
    </row>
    <row r="15" spans="1:3" x14ac:dyDescent="0.2">
      <c r="A15" s="10" t="e">
        <f>[1]!BexGetCellData("","003N8D85VN5Y88UOCOONXG4I8","DP_3")</f>
        <v>#VALUE!</v>
      </c>
      <c r="B15" s="14" t="e">
        <f>[1]!BexGetCellData("003N8D85VN5Y88UOCOONXLKGG","003N8D85VN5Y88UOCOONXG4I8","DP_3")</f>
        <v>#VALUE!</v>
      </c>
      <c r="C15" s="8" t="e">
        <f>[1]!BexGetCellData("003N8D85VN5Y88UOCOONXLQS0","003N8D85VN5Y88UOCOONXG4I8","DP_3")</f>
        <v>#VALUE!</v>
      </c>
    </row>
    <row r="16" spans="1:3" x14ac:dyDescent="0.2">
      <c r="A16" s="10" t="e">
        <f>[1]!BexGetCellData("","003N8D85VN5Y88UOCOONXGNGW","DP_3")</f>
        <v>#VALUE!</v>
      </c>
      <c r="B16" s="13" t="e">
        <f>[1]!BexGetCellData("003N8D85VN5Y88UOCOONXLKGG","003N8D85VN5Y88UOCOONXGNGW","DP_3")</f>
        <v>#VALUE!</v>
      </c>
      <c r="C16" s="6" t="e">
        <f>[1]!BexGetCellData("003N8D85VN5Y88UOCOONXLQS0","003N8D85VN5Y88UOCOONXGNGW","DP_3")</f>
        <v>#VALUE!</v>
      </c>
    </row>
    <row r="17" spans="1:3" x14ac:dyDescent="0.2">
      <c r="A17" s="10" t="e">
        <f>[1]!BexGetCellData("","003N8D85VN5Y88UOCOONXH6FK","DP_3")</f>
        <v>#VALUE!</v>
      </c>
      <c r="B17" s="14" t="e">
        <f>[1]!BexGetCellData("003N8D85VN5Y88UOCOONXLKGG","003N8D85VN5Y88UOCOONXH6FK","DP_3")</f>
        <v>#VALUE!</v>
      </c>
      <c r="C17" s="8" t="e">
        <f>[1]!BexGetCellData("003N8D85VN5Y88UOCOONXLQS0","003N8D85VN5Y88UOCOONXH6FK","DP_3")</f>
        <v>#VALUE!</v>
      </c>
    </row>
    <row r="18" spans="1:3" x14ac:dyDescent="0.2">
      <c r="A18" s="10" t="e">
        <f>[1]!BexGetCellData("","003N8D85VN5Y88UOCOONXHPE8","DP_3")</f>
        <v>#VALUE!</v>
      </c>
      <c r="B18" s="14" t="e">
        <f>[1]!BexGetCellData("003N8D85VN5Y88UOCOONXLKGG","003N8D85VN5Y88UOCOONXHPE8","DP_3")</f>
        <v>#VALUE!</v>
      </c>
      <c r="C18" s="8" t="e">
        <f>[1]!BexGetCellData("003N8D85VN5Y88UOCOONXLQS0","003N8D85VN5Y88UOCOONXHPE8","DP_3")</f>
        <v>#VALUE!</v>
      </c>
    </row>
    <row r="19" spans="1:3" x14ac:dyDescent="0.2">
      <c r="A19" s="10" t="e">
        <f>[1]!BexGetCellData("","003N8D85VN5Y88UOCOONXJT8W","DP_3")</f>
        <v>#VALUE!</v>
      </c>
      <c r="B19" s="14" t="e">
        <f>[1]!BexGetCellData("003N8D85VN5Y88UOCOONXLKGG","003N8D85VN5Y88UOCOONXJT8W","DP_3")</f>
        <v>#VALUE!</v>
      </c>
      <c r="C19" s="8" t="e">
        <f>[1]!BexGetCellData("003N8D85VN5Y88UOCOONXLQS0","003N8D85VN5Y88UOCOONXJT8W","DP_3")</f>
        <v>#VALUE!</v>
      </c>
    </row>
    <row r="20" spans="1:3" x14ac:dyDescent="0.2">
      <c r="A20" s="10" t="e">
        <f>[1]!BexGetCellData("","003N8D85VN5Y88UOCOONXKC7K","DP_3")</f>
        <v>#VALUE!</v>
      </c>
      <c r="B20" s="13" t="e">
        <f>[1]!BexGetCellData("003N8D85VN5Y88UOCOONXLKGG","003N8D85VN5Y88UOCOONXKC7K","DP_3")</f>
        <v>#VALUE!</v>
      </c>
      <c r="C20" s="6" t="e">
        <f>[1]!BexGetCellData("003N8D85VN5Y88UOCOONXLQS0","003N8D85VN5Y88UOCOONXKC7K","DP_3")</f>
        <v>#VALUE!</v>
      </c>
    </row>
    <row r="21" spans="1:3" x14ac:dyDescent="0.2">
      <c r="A21" s="10" t="e">
        <f>[1]!BexGetCellData("","003N8D85VN5Y88UOCOONXKV68","DP_3")</f>
        <v>#VALUE!</v>
      </c>
      <c r="B21" s="13" t="e">
        <f>[1]!BexGetCellData("003N8D85VN5Y88UOCOONXLKGG","003N8D85VN5Y88UOCOONXKV68","DP_3")</f>
        <v>#VALUE!</v>
      </c>
      <c r="C21" s="6" t="e">
        <f>[1]!BexGetCellData("003N8D85VN5Y88UOCOONXLQS0","003N8D85VN5Y88UOCOONXKV68","DP_3")</f>
        <v>#VALUE!</v>
      </c>
    </row>
    <row r="22" spans="1:3" x14ac:dyDescent="0.2">
      <c r="A22" s="10" t="e">
        <f>[1]!BexGetCellData("","003N8D85VN5Y8HKZ7PKW3YTFW","DP_3")</f>
        <v>#VALUE!</v>
      </c>
      <c r="B22" s="8" t="e">
        <f>[1]!BexGetCellData("003N8D85VN5Y88UOCOONXLKGG","003N8D85VN5Y8HKZ7PKW3YTFW","DP_3")</f>
        <v>#VALUE!</v>
      </c>
      <c r="C22" s="8" t="e">
        <f>[1]!BexGetCellData("003N8D85VN5Y88UOCOONXLQS0","003N8D85VN5Y8HKZ7PKW3YTFW","DP_3")</f>
        <v>#VALUE!</v>
      </c>
    </row>
    <row r="23" spans="1:3" x14ac:dyDescent="0.2">
      <c r="A23" s="10" t="e">
        <f>[1]!BexGetCellData("","003N8D85VN5Y8HKZ876XSEN4C","DP_3")</f>
        <v>#VALUE!</v>
      </c>
      <c r="B23" s="13" t="e">
        <f>[1]!BexGetCellData("003N8D85VN5Y88UOCOONXLKGG","003N8D85VN5Y8HKZ876XSEN4C","DP_3")</f>
        <v>#VALUE!</v>
      </c>
      <c r="C23" s="6" t="e">
        <f>[1]!BexGetCellData("003N8D85VN5Y88UOCOONXLQS0","003N8D85VN5Y8HKZ876XSEN4C","DP_3")</f>
        <v>#VALUE!</v>
      </c>
    </row>
    <row r="24" spans="1:3" x14ac:dyDescent="0.2">
      <c r="A24" s="10" t="e">
        <f>[1]!BexGetCellData("","003N8D85VN5Y8HKZ9377ZCGB0","DP_3")</f>
        <v>#VALUE!</v>
      </c>
      <c r="B24" s="13" t="e">
        <f>[1]!BexGetCellData("003N8D85VN5Y88UOCOONXLKGG","003N8D85VN5Y8HKZ9377ZCGB0","DP_3")</f>
        <v>#VALUE!</v>
      </c>
      <c r="C24" s="6" t="e">
        <f>[1]!BexGetCellData("003N8D85VN5Y88UOCOONXLQS0","003N8D85VN5Y8HKZ9377ZCGB0","DP_3")</f>
        <v>#VALUE!</v>
      </c>
    </row>
    <row r="25" spans="1:3" x14ac:dyDescent="0.2">
      <c r="A25" s="10" t="e">
        <f>[1]!BexGetCellData("","003N8D85VN5Y8HKZ9O9BNKOLS","DP_3")</f>
        <v>#VALUE!</v>
      </c>
      <c r="B25" s="14" t="e">
        <f>[1]!BexGetCellData("003N8D85VN5Y88UOCOONXLKGG","003N8D85VN5Y8HKZ9O9BNKOLS","DP_3")</f>
        <v>#VALUE!</v>
      </c>
      <c r="C25" s="8" t="e">
        <f>[1]!BexGetCellData("003N8D85VN5Y88UOCOONXLQS0","003N8D85VN5Y8HKZ9O9BNKOLS","DP_3")</f>
        <v>#VALUE!</v>
      </c>
    </row>
    <row r="26" spans="1:3" x14ac:dyDescent="0.2">
      <c r="A26" s="10" t="e">
        <f>[1]!BexGetCellData("","003N8D85VN5Y8HKZACCYYI3KG","DP_3")</f>
        <v>#VALUE!</v>
      </c>
      <c r="B26" s="13" t="e">
        <f>[1]!BexGetCellData("003N8D85VN5Y88UOCOONXLKGG","003N8D85VN5Y8HKZACCYYI3KG","DP_3")</f>
        <v>#VALUE!</v>
      </c>
      <c r="C26" s="6" t="e">
        <f>[1]!BexGetCellData("003N8D85VN5Y88UOCOONXLQS0","003N8D85VN5Y8HKZACCYYI3KG","DP_3")</f>
        <v>#VALUE!</v>
      </c>
    </row>
    <row r="27" spans="1:3" x14ac:dyDescent="0.2">
      <c r="A27" s="10" t="e">
        <f>[1]!BexGetCellData("","003N8D85VN5Y8HKZAZU4PQ6J5","DP_3")</f>
        <v>#VALUE!</v>
      </c>
      <c r="B27" s="13" t="e">
        <f>[1]!BexGetCellData("003N8D85VN5Y88UOCOONXLKGG","003N8D85VN5Y8HKZAZU4PQ6J5","DP_3")</f>
        <v>#VALUE!</v>
      </c>
      <c r="C27" s="6" t="e">
        <f>[1]!BexGetCellData("003N8D85VN5Y88UOCOONXLQS0","003N8D85VN5Y8HKZAZU4PQ6J5","DP_3")</f>
        <v>#VALUE!</v>
      </c>
    </row>
    <row r="28" spans="1:3" x14ac:dyDescent="0.2">
      <c r="A28" s="10" t="e">
        <f>[1]!BexGetCellData("","003N8D85VN5Y8HKZBM0RZLRBU","DP_3")</f>
        <v>#VALUE!</v>
      </c>
      <c r="B28" s="13" t="e">
        <f>[1]!BexGetCellData("003N8D85VN5Y88UOCOONXLKGG","003N8D85VN5Y8HKZBM0RZLRBU","DP_3")</f>
        <v>#VALUE!</v>
      </c>
      <c r="C28" s="6" t="e">
        <f>[1]!BexGetCellData("003N8D85VN5Y88UOCOONXLQS0","003N8D85VN5Y8HKZBM0RZLRBU","DP_3")</f>
        <v>#VALUE!</v>
      </c>
    </row>
    <row r="29" spans="1:3" x14ac:dyDescent="0.2">
      <c r="A29" s="10" t="e">
        <f>[1]!BexGetCellData("","003N8D85VN5Y8HKZCA2TBAFMI","DP_3")</f>
        <v>#VALUE!</v>
      </c>
      <c r="B29" s="13" t="e">
        <f>[1]!BexGetCellData("003N8D85VN5Y88UOCOONXLKGG","003N8D85VN5Y8HKZCA2TBAFMI","DP_3")</f>
        <v>#VALUE!</v>
      </c>
      <c r="C29" s="6" t="e">
        <f>[1]!BexGetCellData("003N8D85VN5Y88UOCOONXLQS0","003N8D85VN5Y8HKZCA2TBAFMI","DP_3")</f>
        <v>#VALUE!</v>
      </c>
    </row>
    <row r="30" spans="1:3" x14ac:dyDescent="0.2">
      <c r="A30" s="10" t="e">
        <f>[1]!BexGetCellData("","003N8D85VN5Y8HKZE3X0X81WE","DP_3")</f>
        <v>#VALUE!</v>
      </c>
      <c r="B30" s="14" t="e">
        <f>[1]!BexGetCellData("003N8D85VN5Y88UOCOONXLKGG","003N8D85VN5Y8HKZE3X0X81WE","DP_3")</f>
        <v>#VALUE!</v>
      </c>
      <c r="C30" s="8" t="e">
        <f>[1]!BexGetCellData("003N8D85VN5Y88UOCOONXLQS0","003N8D85VN5Y8HKZE3X0X81WE","DP_3")</f>
        <v>#VALUE!</v>
      </c>
    </row>
    <row r="31" spans="1:3" x14ac:dyDescent="0.2">
      <c r="A31" s="10" t="e">
        <f>[1]!BexGetCellData("","003N8D85VN5Y8HKZF2DGVBXCY","DP_3")</f>
        <v>#VALUE!</v>
      </c>
      <c r="B31" s="14" t="e">
        <f>[1]!BexGetCellData("003N8D85VN5Y88UOCOONXLKGG","003N8D85VN5Y8HKZF2DGVBXCY","DP_3")</f>
        <v>#VALUE!</v>
      </c>
      <c r="C31" s="8" t="e">
        <f>[1]!BexGetCellData("003N8D85VN5Y88UOCOONXLQS0","003N8D85VN5Y8HKZF2DGVBXCY","DP_3")</f>
        <v>#VALUE!</v>
      </c>
    </row>
    <row r="32" spans="1:3" x14ac:dyDescent="0.2">
      <c r="A32" s="10" t="e">
        <f>[1]!BexGetCellData("","003N8D85VN5Y8HKZFM8BOXL0I","DP_3")</f>
        <v>#VALUE!</v>
      </c>
      <c r="B32" s="13" t="e">
        <f>[1]!BexGetCellData("003N8D85VN5Y88UOCOONXLKGG","003N8D85VN5Y8HKZFM8BOXL0I","DP_3")</f>
        <v>#VALUE!</v>
      </c>
      <c r="C32" s="6" t="e">
        <f>[1]!BexGetCellData("003N8D85VN5Y88UOCOONXLQS0","003N8D85VN5Y8HKZFM8BOXL0I","DP_3")</f>
        <v>#VALUE!</v>
      </c>
    </row>
    <row r="33" spans="1:3" x14ac:dyDescent="0.2">
      <c r="A33" s="10" t="e">
        <f>[1]!BexGetCellData("","003N8D85VN5Y8HKZGAVOBDSIU","DP_3")</f>
        <v>#VALUE!</v>
      </c>
      <c r="B33" s="14" t="e">
        <f>[1]!BexGetCellData("003N8D85VN5Y88UOCOONXLKGG","003N8D85VN5Y8HKZGAVOBDSIU","DP_3")</f>
        <v>#VALUE!</v>
      </c>
      <c r="C33" s="8" t="e">
        <f>[1]!BexGetCellData("003N8D85VN5Y88UOCOONXLQS0","003N8D85VN5Y8HKZGAVOBDSIU","DP_3")</f>
        <v>#VALUE!</v>
      </c>
    </row>
    <row r="34" spans="1:3" x14ac:dyDescent="0.2">
      <c r="A34" s="10" t="e">
        <f>[1]!BexGetCellData("","003N8D85VN5Y8HKZH8BV9KUJQ","DP_3")</f>
        <v>#VALUE!</v>
      </c>
      <c r="B34" s="14" t="e">
        <f>[1]!BexGetCellData("003N8D85VN5Y88UOCOONXLKGG","003N8D85VN5Y8HKZH8BV9KUJQ","DP_3")</f>
        <v>#VALUE!</v>
      </c>
      <c r="C34" s="8" t="e">
        <f>[1]!BexGetCellData("003N8D85VN5Y88UOCOONXLQS0","003N8D85VN5Y8HKZH8BV9KUJQ","DP_3")</f>
        <v>#VALUE!</v>
      </c>
    </row>
    <row r="35" spans="1:3" x14ac:dyDescent="0.2">
      <c r="A35" s="10" t="e">
        <f>[1]!BexGetCellData("","003N8D85VN5Y8HKZKMXA4Z7HY","DP_3")</f>
        <v>#VALUE!</v>
      </c>
      <c r="B35" s="14" t="e">
        <f>[1]!BexGetCellData("003N8D85VN5Y88UOCOONXLKGG","003N8D85VN5Y8HKZKMXA4Z7HY","DP_3")</f>
        <v>#VALUE!</v>
      </c>
      <c r="C35" s="8" t="e">
        <f>[1]!BexGetCellData("003N8D85VN5Y88UOCOONXLQS0","003N8D85VN5Y8HKZKMXA4Z7HY","DP_3")</f>
        <v>#VALUE!</v>
      </c>
    </row>
    <row r="36" spans="1:3" x14ac:dyDescent="0.2">
      <c r="A36" s="10" t="e">
        <f>[1]!BexGetCellData("","003N8D85VN5Y8HKZLONALDCC9","DP_3")</f>
        <v>#VALUE!</v>
      </c>
      <c r="B36" s="13" t="e">
        <f>[1]!BexGetCellData("003N8D85VN5Y88UOCOONXLKGG","003N8D85VN5Y8HKZLONALDCC9","DP_3")</f>
        <v>#VALUE!</v>
      </c>
      <c r="C36" s="6" t="e">
        <f>[1]!BexGetCellData("003N8D85VN5Y88UOCOONXLQS0","003N8D85VN5Y8HKZLONALDCC9","DP_3")</f>
        <v>#VALUE!</v>
      </c>
    </row>
    <row r="37" spans="1:3" x14ac:dyDescent="0.2">
      <c r="A37" s="10" t="e">
        <f>[1]!BexGetCellData("","003N8D85VN5Y8HKZMBIWNVJQX","DP_3")</f>
        <v>#VALUE!</v>
      </c>
      <c r="B37" s="13" t="e">
        <f>[1]!BexGetCellData("003N8D85VN5Y88UOCOONXLKGG","003N8D85VN5Y8HKZMBIWNVJQX","DP_3")</f>
        <v>#VALUE!</v>
      </c>
      <c r="C37" s="6" t="e">
        <f>[1]!BexGetCellData("003N8D85VN5Y88UOCOONXLQS0","003N8D85VN5Y8HKZMBIWNVJQX","DP_3")</f>
        <v>#VALUE!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D M f 2 t 8 f P z 1 9 f f L q 7 O U b / m K c n h I G s y q d 5 e n r o l 1 n 0 + I f / V u X 6 b N i S W g V e Z 0 9 v u u 3 f / z s 1 Z c v 3 p y + e P r 7 a y e / / 9 m L Z 1 8 e P d j f 2 R n v j e / h 3 5 1 P 7 z + + G 2 / 2 + M 3 v / / T 4 z f H L V 1 / + 5 N n T 0 1 e E 4 O t X v / / r 3 7 v z 4 Y v j L 0 6 P n r 7 8 / Q l p / p W G 8 R N f n b 5 + Q 5 i f f U F / v f q 9 f / / f + / n r 3 5 / / O P v y y X d e f H G 0 8 + y r F y e / / / G r 0 + P H d / U j / u r N 7 / 0 m v X v 0 + P V X X x w / e X 5 6 9 H s / v m t + f X z 2 + v d / / e b V V y d v v n p 1 i j b H v / f Z a / x 8 + e X r s z d H O 0 R w o i 3 / / v j k 2 8 c / + f z 3 P x V Y 8 o c C 5 j / w y 4 s v n 5 7 + / t I z f / 7 V F 1 / x 5 y + f n / 7 k q b a g r r k H N H v 5 6 v W L N 5 g + 9 8 d j Q u f N 7 / / 8 J 5 9 T 5 4 S n + e P x t 1 / 9 P r / / 8 c m b s 5 9 k N L 9 9 d i p d K G H x K 5 H v 9 M 2 X w J k f m j H 5 4 P H r 3 / / N 7 / P y 6 P c i a P w L / U 2 9 B c S S T x 6 D m q + O + G / 8 Q n + f P n / z 1 d n T X a a e / r H H / Q u o b z + + q 7 / h E 4 K h 3 y k Y / Q 2 f e I D s X w L J p 8 3 T 0 7 O n 3 g D 0 g 8 c n X x I L v X h 1 J J + a v / D x m + O z F 6 9 / / 9 / r 9 3 m G 9 z 8 / e / 3 m J a g p v + D v 4 z d v X p 0 J p Y R 4 v / / r 0 + e n J 2 B i 7 z N A P D O f g d A 8 j z z t l t j P n h 9 / D g F y f x j a m 2 / 8 P 3 U y z F f e X 4 / p 3 z e / v 7 I X S Y j 7 S 7 5 5 3 f n O / G 2 + J W I D J / 2 L y M v j e H 5 6 / I y Q f v 3 y 6 M c f 3 / X + s t + c f J v n 8 O W X J 4 D M P x / L L B B V 7 7 0 4 e H p w / y d f 3 P 9 9 9 n / q 1 c O f e H H / 1 Z v P H 9 6 j C d Q W 6 O 3 z v a O d l B 7 8 c 4 9 x o 0 8 e v / n 2 d 9 4 o O p / v 4 5 c 3 P J v M 4 F 8 c / 9 7 y F 3 p 0 f z z + 4 u y F 9 7 n 9 A 4 R / b S a A R n n 6 W m n / G j g y 4 f H b 4 9 d E Z + 7 p 9 3 7 z + t v P n h / 9 P o / v m l / x 2 R d P 6 Z f f m z / j X / H Z 8 8 / t Z / w r K R y S p Z P T 1 6 9 / / y 9 o p g G 9 8 8 l j y y b 8 N w / n 9 I s n p 6 / 8 V o r f K 5 o F x v X p K b H j 8 9 + f 3 g m Y D E 2 I 0 Y Q 1 3 R / U p 6 / C o v q M t O G z s z e / / 8 m b V 9 + c Q r v 3 / 1 u F 5 l P r R x r t R x q t o 9 G e / 8 R p V 6 O l R q P d / 3 + T R v u 9 b 6 n R f p 9 B j c a U + X + F B j v 5 8 v W b k 1 N y A r 9 B D b b 3 / 1 s N 5 l P r R x r s R x q s o 8 G e n X 4 1 q M H 2 f 6 T B W O K + c Q 3 2 + X P 0 9 + V X L 9 5 8 k A b D W P n n 7 U N L c r i f Z C X y A i R g 9 s M P V W 2 f D 6 i 2 h 3 H V h o F 5 f 4 n g H X 1 + + o W R u / d R e N / u K j y f u N + Y w g v B 6 m f / X 1 G B U E 2 9 z 2 6 h F I / 2 Z J 6 8 T 3 7 2 l O T u / 3 u V 5 M n v d f J F V 0 n u G S W 5 m + 7 d q C a h i Y h W z 3 9 S C E h Q z n 7 y y d M 3 3 z m 4 f / b s 9 Z d n b 3 4 v + v X s 0 5 2 D N 7 / P a y Y q u i E G A x H B X O b X x 8 + P X 3 z + 1 R G 1 k V 8 U P K b J K F d W k U c v i s u 8 T O H U y N + I R U 3 / P 6 u Y 3 B v A 5 N 4 P H Z P 9 A U z 2 f + i Y 3 B / A 5 P 4 P H Z N P B z D 5 9 I e O y Y M B T B 7 8 0 D E 5 G M D k 4 I e O y c M B T B 7 + 0 D H Z 3 Y m j w p / 3 U N G m r 3 1 P E C 2 j r u B e z x W U V D 1 c p N e / P / 0 d 9 Q b U 4 j + k Z 3 f v n r U h g Z v w h l y d I 1 l x a N w i A / 3 + e T W h X 5 Z Y h y j T U 1 m P + K K Y z q t s m i 0 J e 7 y H 8 Q R I 3 B X U r I 8 q j p z 3 5 y Z X j r y p F 1 8 Q z f f v w Y b r H 8 b B O z p Z 5 8 s 2 A x a L 7 L q q 5 T V 8 Q V P 0 + s v n p 2 / Y v 4 P v Q S D Z B X F u t C H c C 2 B h e j B / P H 7 B f Y U 4 6 W f A y f p q 9 v f H X z 6 D q U J / r 0 6 f A Q x + v d s Z 6 j c 2 8 h c V 5 o Y G / t O 0 + l P / o v U / + t d n H z b 6 y N i / D c c d D s s 3 M v S 7 3 u / f l s D k 3 v u F K B K O 3 D p t v P f / 1 r T x s 7 P X J y + / y Y z L / s 9 + x m X v 5 y b j Y k n 1 j U U f + t 3 / F 2 I N 7 7 O f V + k W / L Q x x J d 7 b 3 5 i 7 8 v 7 P / X g 2 X f O f u p k f + / e w 7 P v / j 5 P d 2 O J F o 4 h P r 0 x g s C v P 0 q 0 v L f W i k Z z P / H l p 5 v U G O s Q T 3 t h 8 M H f k n v 5 v d 8 7 9 2 L / M F J 5 G 4 1 2 9 B U E l n 9 z m o 2 x / T B 1 x i D i + m u Y a F 9 T o e l v g S L T 3 3 6 2 F R i m K f j 7 P d U Z T / P X S J 1 Y 4 r N 2 2 h l U c D v D C s 4 a m h + G g v P / G l B q g 1 w x k D 3 e u 0 V i B L / + c N S a / g o V p r 9 C c + H X / x f o r r v 8 L 3 X i B 0 P 8 5 + 0 V G W s W v + F 3 z x 5 8 8 Z M 7 r / c / P f v 0 J 8 9 2 N d 2 r 7 W j 4 R 6 / P 9 D P 8 E d N i 3 z 5 7 + v T 0 h Q 6 f S X 3 0 j G b C / P 7 4 5 f G r U 9 F F T 1 + d P X / + + g 1 x 6 9 F z G o z 7 6 / G 3 j 1 8 / P X 1 2 / N X z N 0 + / P P m K E 7 / h J z T 9 L 1 8 c f 8 H 0 f H L 8 + v Q p S P j m + Z e f f x l 8 Y h W l / e T k y y 9 e n j 0 N X 1 O N 6 w V z P 2 s 0 f b D 7 5 n m f p i c v o z R 1 q 4 s / o u k m m h 7 c v 9 + n 6 X G c p v d + R N N b 0 f T 0 c 0 M / X / a f R W n q Y r I f 0 X Q T T X + v 1 w 8 j N M 1 K S i 4 d T 9 t 1 V k a p e / 9 H 1 L 0 V d V / d e z N I 3 W W b 1 w W S Z h H 6 f v o j + t 6 K v r / 3 s 6 d D 9 H 1 a T K O k f f A j 0 t 6 G t A f 3 f u L 3 3 k B a s G + U v A c / I u + t y H u 8 9 + 0 + e b 9 8 d R w l 6 s M f E f U G o u 7 v 3 H / 5 6 c H L n / w i 5 n R F i Y p 1 n R 8 R 9 R Z E / e 6 D T 2 O c G n V l d 3 8 U c t 2 K q A / 3 z n 4 i x q l x o v 4 o 5 r q d T v 3 8 N J I b I J 0 6 Z K x 2 f x R 4 3 Y 5 b D 7 4 y K j T U q 4 O E / V H 0 d T v C P r v / V V S 3 D h L 2 R 4 H X 7 Q j 7 / N u n U f 0 6 S N g f R V x 9 w n 5 p 1 / 4 + 3 / m 9 f q / 7 X 5 z s n L 0 8 O d i P h A X I F a T b 6 e t B 8 n a j L i y 5 6 W 8 / I n O E z G f f + T J K 5 q W S e R o n c z f 6 + h G Z N 5 P 5 y 5 8 8 2 E j m Z b t t X I q Q 0 N 2 I 7 E e E P n q 8 i d A / + e n r A U J v 7 2 5 S H H v d K O 3 / R 4 S + y / + e Y B U W S 2 j 8 y 6 l b o n x w + t 3 9 k 5 3 f 6 / 7 T h 6 c 7 B w c v v v v s w Z P f Z 8 c t U T 4 9 f X 3 y 6 u y l W Z 2 T d V y 3 x s u A m S D k 5 J p f H 5 / + 3 i f H T 1 6 / k o V I 9 4 e d 5 M + f Y 2 H w y 6 9 e v H H T C p K d n c g A D J p 3 + d 9 n x y e C O v 9 y e 9 T P L N m 8 5 e o 3 p 6 / A Z V i 0 4 1 8 B / c 2 X r / Q j / U M / 5 M H s m E 9 l a L R W + e X L N 8 / P X p z i F f r S + + D x 6 7 P P X x z R I i H / f E w f H 5 1 S / I W f j 5 9 / + d 2 j z 0 + / 2 N 3 / l M I s / E G M 9 v m 3 j 3 Z 4 R R S r 4 O A 3 + g A N a S K D t v i b m + s M 0 0 e 8 w r 3 L 3 8 p i 9 + t v n z 0 j x v k u v k d T / n R f g H o t 8 K e C e I M F 3 a O d 9 E l W Z s t p z r D k M w b A v 6 L p d 4 9 p u R 2 / f H F 6 + u 0 3 A p 9 W 5 h l D w M f v 3 s q 9 + U w 6 p V 8 t I F 2 2 9 3 4 1 L 0 Q W 9 J m 6 Q m H 9 w F / p 3 w 1 X + u V 3 p Q 5 J 9 8 t X r 0 U 0 a Y H + l V k S J 0 j e n 8 J l z F F 3 + d / j N 6 + E y / g X w 6 n P v n p x 8 v u T p B 8 7 R l V m O v q p l 6 / O 3 r w 6 f k F g 9 R P 5 6 o 2 g Y b N q P d X y e z v V A p i M L E b k / s C q / 5 v f X y E Q f u 4 v + e Z 1 5 z v z t / m W W B U o 6 F 9 P z 3 h Z X 8 T C C t j 7 j / f k + f H r l 6 + + / H k z 3 r M X r 3 / / J z f P b 8 9 G R 8 e 7 / / / + 8 U K j v 3 j 9 5 p u Z 3 7 3 / 9 4 / 3 2 d m L 4 + d n T 3 / e j P f 1 V 0 9 e v j p 9 / f N p v P T 1 z 5 v h k m r + / P X p y c + b 8 a o 5 + v z n 1 Y B / P j E 0 v i O v 8 O f N e M H M P 6 8 U 9 O l 3 T l / 9 P F J Y N L + / D 8 3 v / 6 / G S 2 N 6 d v b m 9 z 9 5 8 6 o / 4 J 2 X J 8 e / / 9 N T S p T 8 / 8 u n 3 D h m k t + X v / 9 X r 0 9 f / T w b 8 k s K 4 X / + D P n 1 6 e d f n C J 7 9 U 0 M + P 8 l o f D G A V N K 8 v X v 8 w 1 N 8 P 8 X x k t / / / 4 n X 7 3 6 h q R 4 5 / 8 D I 3 7 9 5 V e v a I r f n H 7 x z Y z 5 / w t i D A O F Z O X / v 3 I A J 1 + + f n N C 2 u k 0 N m Q s H F B y / e k 3 5 I b 8 v 4 S z N w 7 5 / 4 e 6 a + N 4 / / / p g t w 8 5 P / f u S A b h / z k q 9 c a a H w T I / 7 / g h z 7 q v z n y 5 i / / P + j H 7 J Z l N / 8 / s + / P K G 1 4 K G F p v c c 8 / 9 L N H Z s y d s Z 5 S + + e P P 7 n 9 3 C 9 X r w / 5 s h / / / Q K G 8 c 7 / 9 P 3 e v N Y z 7 9 Q j r 6 Z o b 8 / 4 V p f n L 8 / P c n m P / / W p T Y O O J n X 9 z K D T m 4 1 Y D / v z D F Z y 9 O X r / 5 e T b J n z + n 7 0 5 / 7 2 9 I k P f / 3 z H i Z 2 e v T 1 5 G f R B 8 8 / u c H t / o d d 2 7 1 X D / X 8 L U m 4 d L 3 9 y 7 a b j 7 t x r u / 0 v 4 e X i 4 L 7 7 6 4 r t P j 3 + f m 0 a 7 + / + P 0 T 4 9 f n P 6 7 N W X N 7 o d n / 7 / Z 7 h v b g w d 7 v / / Y 7 D E y b d g 5 L 3 / F w / 2 L v 9 7 c v p c x s 2 / S L t d Q v 3 e i 4 O n B / d / 8 s X 9 7 5 4 9 + O I n d 1 7 v f 3 r 2 4 P d 6 / f D x X d N E 2 + 6 x 7 Y k + p u 3 e 0 W O i 1 u / / + u T 4 + S l Q w B + 0 G H v C i H 3 x 8 t v H r 8 9 e M 9 W e n / 7 k 6 X P 8 d v L V F 1 / x L 2 T p P 3 9 1 B F D y 2 + M X r 7 9 6 8 s q O T 0 b + 6 T d F p d / r 7 C l e w A + h 0 3 s Q 5 + D z 0 9 0 P J Q 4 6 d 3 9 Y O o E / 7 O / f C M V 2 9 3 + O S b a / c / / l p w f f f f D p / 3 d I t v f / B p I 9 f P 7 t 0 / / v k O z B z z H J R D C P 9 7 7 9 / x 2 S f W M a / 2 u S T L j s 2 f 2 v / r 9 D s v 9 X q P 8 H v / e z p x 9 K M u D w T d v G g x 8 6 c b 7 c e / M T e 1 / e / 6 k H z z 7 f + b 1 + r / t f n O y c v T z 7 z p c f S p w f H j 8 9 / K G T L G Y b X / 7 k F / / f I d n u z z H J R A R f 3 X v z o S T 7 2 R D B H 7 4 V j I n g y c H + h x L n h 8 d P P 3 y t F b O C e 2 c / 8 f 8 d k t 3 7 O S a Z + F r 3 f u L 3 / l C S / W y I 4 A 9 f p c d E 8 C c / f f 2 h x P m h 8 d P e D 1 + l x 0 j 2 5 U 8 e / H + H Z I Y s P z y S x a z g w f 3 7 H 0 q y Q R H 8 A O r 8 X G c c h D i 7 b 5 7 / v 5 E 4 P 9 f K W + z d w V f H H 0 q c H 5 q w 7 d 7 / O S a Z 8 N P p 5 y 8 / l G Q / G / z 0 / w r i f P q T Z x + c E f 3 Z I M 7 P c i L v L v / 7 9 N X Z c 0 b p 5 a u X b 8 5 O X w v R X r 7 6 k l Y T 5 G + 8 r A + y P g D y k 8 f P v + I h 3 + 0 2 3 v A y L P X X f 3 n v Q 1 6 + 9 w E v 3 / u Q M e 9 / 0 M s f Q r B 9 n 2 D M a f L b + w H x C f c 1 g e z u + D T A u t L X g f E B p N j d C U i x + / U Q + A A W 2 s W i + A c j c P 9 D E P j 0 Q 1 5 + E D K B 1 a C / z / 5 P v X r 4 E y / u v 3 r z 5 O z Z 8 d c b 1 c G H I P Y w Q O x r I b A b i s n X g / E h v L H 7 D f D G 3 g d o m d 0 P U c t 7 H y 7 b + z s f D u P + N w D j Y Q j j / Q h B L / t U P D p t 2 m x W p b M 8 f V 2 0 6 2 x a V M v 0 W b H M l t M i r 7 O v h 1 1 H n 0 e k 8 O Q n v v z 0 a 8 E O + O d r U i 9 g o 6 8 D Y x f / 3 z T G V w 9 f H B / 8 P t + + 9 z U 0 D W D f T L + v p 8 U A O z C T P / W T r 5 7 / / l + 8 R I d f B 1 a g D 3 7 q 2 d n v b 8 D 9 / j / B B P o 6 M H 3 b c X T 8 9 C e / 8 / u 8 + P I n v j r 7 8 u t B 8 4 0 J Q f v i y X f v f z 1 A o W G 5 d 3 f n w d 2 9 H e R U v w 4 w 3 5 I c 7 d y / u 7 P P w N L d 3 U e 7 + 4 / u 3 f t 6 U A M T 8 0 2 L 9 W 7 H o / Z o k O 5 + + u j e w a N 7 D 7 8 e 1 E C Q a M L P f v L s 9 P d 5 9 f W 4 u 2 M i P c r e f 3 R / 9 9 H e 1 9 A 5 g B r I z I 8 P w 7 h r A 5 O f P H 4 l I P m X n 3 x x / M X R z t n v / + z s 9 Q k 1 x v z i E 7 S i I E g s K f / 2 + C d f H r 9 6 T b H O G X 2 k v z 5 + f f b 5 C 3 z A P x 9 / + f L N 0 R N a k 8 H P x 8 + / / O 4 R S x p + w V + / / + n v / Q b w z K + P v 3 3 2 + b e P m C 7 8 G / 8 t j f Q j a U b t 3 / z e b z j c 4 9 9 + / + e n L + B i e H / x q 9 p I f z W t / D 8 f f / v V 7 2 N a 8 W + 2 k f v r 8 U 9 q i 5 8 0 n 0 C t 2 z 8 e f / v 0 + c v f / / g n j 8 8 4 2 v v i 9 e e / / w s O D s + + f P K d F 0 R J R 0 f 9 h I d + 8 s V L a w o 3 0 x 9 N f z Q H P x d z 8 P r 3 P / n y i 5 f 0 z 9 P T 3 3 / 3 5 i l 4 v X E K T n / C m 4 L P T 7 8 4 6 c y B / c h N g y E c P n G U P v q 8 m p C q L N N T U Z l f F N N 5 l U 3 / 0 b 9 4 a a g f z M n + / 2 s n x R L 3 / W b l 5 e / / 7 P c 5 P X 5 1 8 3 y 8 v P 1 8 7 L G b F c y H / e j G + T j + R / / m K l 1 m 7 b r O y l G 6 n 6 7 y e p w 3 q 3 x a Z G X e p B b Q D 3 l m j k 5 / O q + n B R l T m Z S v P U 8 Q H q H 4 x m m 6 y / 9 + + / j F U 2 S B 2 T f S P x 6 / f n P 8 h n 6 8 o e T d 7 / 8 T X 5 2 + + n 2 A r / f X 4 7 M X L 7 9 6 8 w W x A t b K 3 R + S b n t + 9 p q H e / L V q 9 / r p / D L 6 1 d P A Y 8 I u 7 e 9 s 7 8 N x 0 Y / e k x C f v a T R 7 8 X + X r y 2 + P X X 7 2 k 1 O H r 1 7 / / F / T P 8 e e n F t r r r 7 7 g D N / v / + r L 7 7 4 G + 4 Q f u O 9 P v n z + 1 R c v w i b m s 8 d f E d V / / + O T N 2 c / e c r v A b L / m T b E x y 9 + / 5 N v E z f + / l + + s F 1 2 P / L b 0 J u v O Z n e + Y j a v H 7 z 6 q s T + x K 3 C T / y 2 / B L u 0 E b g f P 6 2 z S L T 7 + k 1 O n p i z e g z 5 t j p k v n 4 2 M l V / g x U V t a A + b u 7 2 9 Y Z T h 6 C h v K e 3 v 6 p w f o 9 d n T 3 / / s x d P T 3 5 v J 3 f 3 M t K I 0 M T 5 8 d v Z 7 Y / T 9 D w 1 4 9 6 Z p 5 n 9 m W k W g B R 8 + x m A x C y 8 + l 3 T 0 6 X f t X J + 9 I P f q 7 C n / + v r F l 2 8 o M f z m 9 2 H Z P C Y i / T 4 0 H 6 / O E L T 5 f 6 I P Z t a 7 r 0 6 J / 1 + T Z B K H f v W c f n 5 x / H v / / o y F / M J / / z 7 m 7 9 + H 3 5 C G 5 M g 9 e 4 Z + X v 3 E T + K H y F E k q l E B 4 x + / P z m r 3 7 W t + a / f / 4 3 q s r M X z 2 h y n w R R l v 3 s 8 e e n L 7 5 6 c c Z e 5 m D s a N s 8 p v z 3 c 5 K z L 8 7 e p O + a 4 t G y K D / 7 q K 3 X + U f o i A X o 7 E t W W f b 3 x 6 + h Q 8 6 O n z w / P f n y x Z v j s x e n p E v s r 7 + / K J I I t D e / 9 + 9 P L H R 6 8 g b v / / 7 s 6 r 6 O N L s b h X / 3 1 e t X v / / r 3 5 u Z m Q j 6 k 2 d P 8 W n 0 Q z I 1 p 0 d P X / 7 + W M b C r 4 / t 1 D 0 9 + 0 J M 1 O / 9 H O s C X 3 h 6 8 6 s X J 7 / / 8 a v T Y 6 c 4 8 V O V N + k S o A P m M L 8 S C 4 m Q v v n q F X P a 8 e + t C x 2 y N M E T q s s S x I 4 / + d w Y I v l D A f M f z K f w W 5 y E 2 T U S t 2 z y 4 k v q W v i Y m r 1 8 9 f r F G 0 y L + w M i Q g r 4 J 5 8 f I Y l j / 3 j s N B z z + t m p d P G T p 6 9 e 0 3 T i V 6 j j N 1 + a f B a 9 r B 8 8 5 q W U o 9 8 L U 8 L W + j U m M C C W f P K Y V 1 m O + G / 8 Q n / r S h J T T / / Y 4 / 4 F 1 L d J z B T o t x m G f q d g 9 D d 8 4 g G y f w k k n z Z P T 0 1 Y x Q P Q D 8 C V T 8 l C H s m n 5 i / D r K 9 / / 9 / r 9 2 H B / J z s z E t Q U 3 7 B 3 8 d v 3 r w 6 E 0 q p e S D f h H h X S W Z N x o u n Z + Y z E J r n k a f d E p v s 4 u f Q k O 4 P Q 3 v z j f + n T o b 5 y v v L X x X b u c 2 q 2 G 1 W x W j V 7 v g Z I f 3 6 J c J P 7 y / 7 z Q m 7 U q 9 f f n n C G h c / d X X Q V z D f / f b v / f v 8 3 g e 7 T 5 6 + / n J / 7 6 V Z H O T e P q d V x J Q e / L P L e N M n j 9 9 8 + z t v F J 3 P 9 1 k 7 8 G w y g 5 M C l b 9 U m + o f j 7 8 4 e + F 9 b v 8 A 4 V + b C a B R n s o f F C 4 D R y Y 8 f n v 8 m u j M P f 3 e b 1 5 / + 9 n z o 9 + H / B r 9 F Z 9 9 8 Z R + + b 3 5 M / 4 V n z 3 / 3 H 7 G v 5 L C I V k 6 Y R 8 F T s 8 O 9 F L w y W P L J v w 3 D + f 0 i y e k F 7 1 W i t 8 r m g X G 9 S n Z 8 7 P n M P c B k 6 E J M Z q w p v t D / D i r w q L 6 D D Y H v s 8 b z x P 8 U I V 2 7 / + 3 C s 2 n 1 o 8 0 2 o 8 0 W k e j f f 7 y T V e j p U a j 3 f t / k 0 b 7 v W + p 0 X 6 f Q Y 3 G l P l / h Q Y 7 + f L 1 m x O K X 0 6 / Q Q 2 2 9 / 9 b D e Z T 6 0 c a 7 E c a r K P B j k 8 f D m q w v R 9 p M J a 4 b 1 y D f f 4 c / X 3 5 1 Y s 3 3 5 w G u / + z r 8 E + H 9 B g D + M a j D M m 7 i + R L 2 T I j X i 9 j 1 7 7 d l e v + T T 8 x v R a C F Y / + / + X p j v a k 1 n x P v l 5 q f m + 8 x O 7 P d 9 t z 2 i + B 7 f Q f V A v R K v n P y k E J C h n P / n k 6 Z v v H N w / e / b 6 y 7 M 3 v x f 9 e v b p z s G b 3 + c 1 E x X d E D u B i G A l 8 + v j 5 5 S R / A r L T v K L g g d R j c Z k v X f 0 o r i k 5 S I k j + R v B J i m / 5 9 V T P Y G M N n 7 o W N y b w C T e z 9 0 T P Y H M N n / o W N y f w C T + z 9 0 T D 4 d w O T T H z o m D w Y w e f B D x + R g A J O D H z o m D w c w e f h D x 2 R 3 J 4 4 K f 9 5 D R Z u + 9 h 1 N t L y l p y k r A f D A X v / + 3 8 Y a y r f 7 X o h 6 G g / p 2 d 2 7 Z 6 1 Z 4 J 5 g h e X o t G m z W d W k z 4 p l t p w W e U 2 / 0 z o + / b K s I o v 5 G a 3 l 8 3 u y R u E h c V d Q i 7 n A 9 9 7 P B R Z 3 9 9 Z p y b 3 / t 6 Y l s T z 9 8 p u M 6 P d / 9 v 3 h v Z + b i N 6 S 6 h t z e / W 7 / / 8 4 u Z b U / 7 9 x a v H T u r N f 7 r 3 5 i b 0 v 7 / / U g 6 d v T r / z 1 V f f P v v i + P c 5 f v p q M J D / 9 E Z n F r / + K J B / b 6 0 V B h a / z + d f k O n b + W L / 9 S Y 1 x j r E 0 1 4 Y f P A 3 6 z I M n 3 / + L C 8 b H 3 0 F g e X f n G Z j b D 9 M n T G I u P 4 a J t r X V G j 6 W 6 D I 9 L f / f y i w n U E F t j O s w K w h + W E o M P + v A a U 1 O O s D S m v / F j E 4 f v 3 h q C 3 9 F S p K f 4 V m w q / / X 9 B N v 8 / D / b O v v v 3 F w 9 3 d s 5 e P 7 5 5 9 q G 7 6 v X 9 e 6 K a Q a D / S T T 8 / d F M 4 6 w O 6 6 f 6 P d N N t d d N d / p c 6 8 S N x / v P 2 T h R r j o G G r z 8 / I f 7 n B t K O h n 9 0 P G 2 L y 0 o / x w c x T f X t s 6 d P T 1 8 o C Z j c y F X Y 3 x + / P H 5 1 K v r m 6 a u z 5 8 9 f v y G O P X p O A 3 J / P f 7 2 8 e u n p 8 + O v 3 r + 5 u m X J 1 / J l L 9 8 c f w F 0 / D J 8 e v T p y D b m + d f f v 5 l 8 I l V f v a T k y + / e H n 2 N H x N t a i X P f j Z o O O 3 f + L N 7 7 3 z + U 8 9 / X a f j m k q l E x P i n q 6 L r N l m 0 e J 6 p b P f 0 R U a X j 2 7 e N 7 u 3 s / t f c m R t Q 0 P T 3 P h b D X 6 e k v W h e X W Z k T b Z s o c e / 9 i L i d h t 9 5 9 u 1 P j 5 / s f D V A 3 K d 5 n V M C r k m z 9 F U + L S Z F 7 e h d 3 U x v l z n 6 E b 2 l 4 e / 1 8 K u X n 3 7 + 5 c v f 6 9 b 0 f l L k y 7 w h a r / O 6 8 t i W l R x U r t F 6 x + R W k n 9 1 U 8 8 / f S 7 u 6 + / j J P 6 b H l J j J v V Q w T 9 9 E c E 7 T R 8 / v n v d W / v / r O n X 8 Q J e l w u s i l 4 N U r O B z 8 i Z 6 f h F z s 7 X / w + n 7 7 6 v X 5 i w K 4 1 b U E E L f 7 R v 3 W Z r q o 6 f f m P / t X 1 r J h l p A m e 5 m 1 O f F v z C o m 4 F c 1 N f s X B j + j f p f + L z 3 c P v v i p n z y N 0 / / L F m t S f e r G 2 f v h j 8 g b h n 4 H e z / 1 5 N X J y Z c v n 8 f I + 6 Z q s z L O v V H 6 Y p n y R / T 1 6 H v w e 7 8 6 2 T / 9 z p d 7 x 5 9 u i D V e 3 B R u 7 P 4 o h u v S 9 f U X 3 / n 8 Y P / L 0 w 1 u Q 9 0 U F X w y u 3 i d w W F 7 n t U X V f q y z H 4 Q D Z d 3 f x T Z d U n 9 5 u X v 8 / D L e 7 / P y U 6 c 1 L c P P m 5 B / R + F f l 3 q U 5 7 6 i 5 2 D T 7 + 6 F 6 e + x h 1 n y 8 U 6 n 5 R 5 M 6 J f z + s s b 9 p 6 P W 3 X d U Y B 9 0 m 1 5 D + n I g / 5 M n 1 Z R 6 n / o 0 C w S / 3 f + / W r 3 3 v / 9 9 n Z e b 2 R + l 8 I 7 a M 0 / V H E 1 6 X p 7 / P 8 3 v 6 L n f 2 H r w Y C F P U 1 z i j s W 1 4 U g 4 T 9 U e T X I e z v 8 3 T / 6 U 8 c / M S r J 8 d D i n p F m r q Q Y G X k h S f X 6 f G i q t v i B x r H H E / X C 3 J G K I g h 1 w 8 s H q X / j 0 L F O P 1 / 7 y + + 2 s z Y T 4 t z I v w s n t D Y / V E E 2 C P r d 7 8 6 f v V T Z 6 8 G 9 M X 7 R u B L 6 2 1 H 6 f + j E L F L / 9 M v d 3 a / + O L 3 e v 0 i T v 8 w A n f U H Q o S 9 3 4 O g s T / V 1 P 4 4 c H + y + P 7 u / s v X x 7 c K g g P w s U 4 i X 8 U L 3 Z J f P / 5 y 7 P T v Z N P 7 / d J 3 C V w l K I / P 8 L C 3 + f h / t l X 3 / 7 i 4 e 7 u 2 c s b K H r / y 5 9 6 + H r n / s m L m F r Y Y x b s k 3 H z Y v S z n 2 d k / H 0 O D r 7 8 f b 7 6 v X 7 y 5 P f 6 9 N W T S H 5 z j 3 V l h I o b m f H / G 1 S 8 y / + e f M m 4 P z s + w Y / j N 6 + I v K 9 + 7 9 + f f z G E f f b V i 5 P f n 4 Z x 7 C h 5 / O b N q z P 6 5 a d e v j p 7 8 + q Y O N B 8 I l + 9 k T 4 t v b o W 5 + j 3 f n x X f + N u X r 5 6 / e L N 0 a 5 0 I H 8 8 f v b 8 + M 3 v r x A e 3 / X + k m 9 e d 7 4 z f 5 t v i f w 8 M v n r 6 d k r / H X 6 / M 1 X Q p + 7 d p j v N d 6 T 5 8 e v X 7 7 6 8 u f N e M 9 e v P 7 9 n 9 w 4 v 7 0 Y O z 7 e / f / 3 j / f 4 5 A 0 N + c 0 3 M 7 9 7 / + 8 f 7 7 O z F 8 f P z 5 7 + v B n v 6 6 + e v H x 1 + v r n 0 3 j p 6 5 8 3 w y X V / P n r 0 5 O f N + N V c / T 5 z 6 s B / 3 x i a H x 3 9 u X P n / G C m X 9 e K e j T 7 5 y + + n m k s G h + f x + a 3 / 9 f j Z f G 9 O z s z e 9 / 8 u Z V f 8 A 7 L 0 + O f / + n p x Q F / v / L p 9 w 4 Z p L f l 7 / / V 6 9 P X / 0 8 G / L L 0 1 f / / 1 J c G 4 f 8 + v T z L y i 1 8 c 0 M + P 8 l o f D G A V P + 5 f X v 8 w 1 N 8 P 8 X x k t / / / 4 n X 7 3 6 h q R 4 5 / 8 D I 3 7 9 5 V e v a I r f n H 7 x z Y z 5 / w t i D A P 1 7 b P T F / / / y g G c f P n 6 z Q l p p 9 P Y k J E l p V T p 0 2 / I D f l / C W d v H P L / D 3 X X x v H + / 9 M F u X n I / 7 9 z Q T Y O + c l X r z X Q + C Z G / P 8 F O f Z V + f + X x v w h Y / 7 y / 4 9 + y G Z R f v P 7 P / / y 5 P j N 2 f + / F p o + f / 7 7 H 5 + c f P k V g o a + U f 7 i i z e / / 9 k t X K + D / 9 8 M + V Z G e X f v / z f j v b V 7 v b t / q z H / v 8 R E b R 7 z 6 R f S 0 U 1 D v n e r I f 9 / Y Z q f H D / / / Q n m j Y s S D 2 4 1 4 v 8 v T P K z L 2 7 l h j y 8 1 Y D / v z D F Z y 9 O X r + 5 z S T v 7 t 5 q z P 9 f m O T P n 9 N 3 p 7 / 3 j Y J 8 O 5 O 8 / / + O E T 8 7 e 3 3 y M u q D 4 J v f 5 / T 4 R q / r / 1 N 6 a / N w 6 Z t 7 N w 3 3 / 1 O W a X i 4 L 7 7 6 4 r t P j 3 + f m 0 b 7 / y n p H R 7 t 0 + M 3 p 8 9 e f X m j a / n p / 3 + G + + b G 0 O H + / z 8 G S 5 x 8 C 0 a + n R P 9 c z P Y u / z v y e l z G T f / I u 1 2 C f V 7 L w 6 e H t z / y R f 3 v / v t 3 / v 3 + X 2 + / R N v f u + d z 3 / q 6 b c f 3 z V N t O 1 e 2 P b 3 e X j / y 5 9 6 + H r n / s m L F 6 b t 3 t F j o t b v / / r k + P k p 0 H Z / 8 O e 0 L n s C E t j f H 5 9 + 8 f L b x 6 / P X j M p n 5 / + 5 O l z / H b y 1 R d f 8 S 9 k / j 9 / d Y Q Y V H 5 7 / O L 1 V 0 9 e 2 U F / w 6 T 7 v c 6 e 4 g X 8 E O L d g m K / z 8 H v / e p k / / Q 7 X + 4 d f 7 q Z Y r / P w c G X v 8 9 X v 9 d P n v x e n 7 5 6 c v r z l 2 L E Y 8 8 / / 7 3 u 7 d 1 / 9 v S L H / H Y L S l 2 S 6 n 8 E Y 8 Z q f x 9 T r / c 2 f 3 i i 9 / r t e W b H 1 H s B h 7 7 / I s n 3 / n J n d e f n / y I Y r e k 2 O / 1 8 K u X n 3 7 + 5 c v f 6 0 c U u w 3 F y F b + P s / v 7 b / Y 2 X / 4 6 k c U u w 3 F b i + V P 7 K V V v M / / e 5 X x 6 9 + 6 u z V j 3 j s V h S 7 v T / 2 I 4 p Z P f b m 5 e / z 8 M t 7 v 8 / J z o 8 o d k u K 3 T J K + p E e s x T 7 6 o v j L 3 Y O P v 3 q 3 o 8 o d g u K g W K / 9 + t X v / f + 7 7 O z 8 / p H F L s l x W 7 J Y z / S Y 4 Z v D v Z f H t / f 3 X / 5 8 u B H P H Y r i t 3 a V v 6 I Y s 6 D 3 X / 6 E w c / 8 e r J 8 Y 8 o d i u K P T z Y + 6 k n r 2 h d 9 e X z H + m x W 1 H s 4 P d + / c V 3 P j / Y / / L 0 y x / x 2 O 0 o d t u M 4 o 8 o 5 v J j X / 3 E 0 0 + / u / v 6 R z x 2 W 4 p 9 s b P z x e / z 6 a v f 6 y d + p M d u Q 7 H b + / w / o p j j s R e f 7 x 5 8 8 V M / a a n w I 6 m 8 y R + 7 X U b x R x R 7 X w / 2 R 1 L Z o d j v / c V X P 6 L Y r S h 2 6 0 j 8 R x S z F L v / / O X Z 6 d 7 J p / d / R L H b U I x s 5 d m 3 j + / t 7 v 3 U 3 p s f a f 7 b U O z 2 K 7 w / o t j 7 R u I / k s r 3 l c o f U e x 9 N f + P p N L y 2 H e e f f v T 4 y c 7 X / 2 I x 2 5 L s V v m L n 7 E Y + / r 8 / + I Y p b H b p l R / J F U v m + 2 5 / / z F P u G K H b 7 t a Q f S e X 7 2 s o f U c z p s Y d f v f z 0 8 y 9 f / l 4 / o p g Q 6 i 7 / + / T V 2 X N G 6 e W r l 2 / O T l 8 L J V + + + v L l 6 S v 5 G y / r s 0 t Q A O Q n j 5 9 / d Y q X 7 n Y b b 3 h 5 b / d D X t 7 7 k J f v f c D L 9 z 5 k z P s f 9 P K H E G z f J x h z m v z 2 f k B 8 w n 1 N I L s 7 P g 2 O f u + v B + M D S L G 7 E 5 B i 9 + s h 8 A E s t L u z / w 0 g c P 9 D E P j 0 Q 1 5 + E D J B o F Z / 7 4 P d J 0 9 f f + f B v f t f b 1 Q H H 4 L Y w w C x r 4 X A b i g m X w / G h / D G 7 j f A G 3 s f o G V 2 P 0 Q t 7 3 2 4 b O / v f D i M + 9 8 A j I c h j P c j B L 3 s U / H o t G m z W Z X O 8 v R 1 0 a 6 z a V E t 0 2 f F M l t O i 7 z O 0 u O v h 1 9 H o 4 f u z e d f P P n O T + 5 8 s f / 6 a 8 E O O O h r 0 i 9 g p K 8 D Y x f / 3 6 h r 7 r 0 5 f f n 7 H H / 7 z d e D v Y l + H 6 L H A D s w l D / 1 k 6 + e / / 5 f v E S H X w d W o B F + 6 t n Z 7 2 / A / f 4 / Q Q 2 + B v M A q G 8 + j o 6 f / u R 3 f p 8 X X / 7 E V 2 d f f j 1 o v j 0 h a F 8 8 + e 7 X p F t o W + 7 d 3 X l w d 2 9 n 9 + D r A f O N y d H O n g G W 7 t 5 7 t L P / a O 9 r o h h Y m W 9 e s n c 7 b r V H h X T 3 0 0 f 3 D h 7 d e / j 1 o A a y R F N + 9 p N n p 7 / P q 6 + J Y i g 8 9 + / u 7 C u K 9 x / d 3 3 2 0 9 + n X g x q I z Y 8 P w 7 h r o 5 O f P H 4 l I P m X n 3 x x / M X R z t n v / + z s 9 Q k 1 J n D 8 C V p R J C T m l H 9 7 / J M v j 1 + 9 p o D n j D 7 S X x + / P v v 8 B T 7 g n 4 + / f P n m 6 A m p F v x 8 / P z L 7 x 6 x N s I v + O v 3 P / 2 9 3 x z J 3 / z r 4 2 + f f f 7 t I 6 Y L / 8 Z / S y P 9 S J p R + z e / 9 x u O + f i 3 3 / / 5 6 Q v 4 G d 5 f / K o 2 0 l 9 N K / / P x 9 9 + 9 f u Y V v y b b e T + e v y T 2 u I n z S f Q 7 P a P x 9 8 + f f 7 y 9 z / + y e M z D v m + e P 3 5 7 / + C I 8 S z L 5 9 8 5 w V R 0 t F R P + G h n 3 z x 0 t r D z f R H 0 x / N w c / F H L z + / U + + / O I l / f P 0 9 P f f v X k K X m + c g t O f 8 K b g 8 9 M v T j p z Y D 9 y 0 2 A I h 0 8 c p Y 8 + r y a k L M v 0 V J T m F 8 V 0 X m X T f / Q v X h r q B 3 O y / / / a S b H E f b 9 Z e f n 7 P / t 9 T o 9 f 3 T w f L 2 8 / H 3 v s a Q X z Y T + 6 c T 6 O / 9 G / u U q X W b u u s 3 K U 7 q e r v B 7 n z S q f F l m Z N 6 k F 9 E O e m a P T n 8 7 r a U H m V C b l a 8 8 T h E c o v n G a 7 v K / 3 z 5 + 8 R T 5 P P Z n 9 I / H r 9 8 c v 6 E f b y i D 9 / v / x F e n r 3 4 f 4 O v 9 9 f j s x c u v 3 n x B r H A E 5 8 X + I T m 3 5 2 e v e b g n X 7 3 6 v X 4 K v 7 x + 9 R T w i L B 7 2 z v 7 2 3 B t 9 K P H J O R n P 3 n 0 e 5 G 7 J 7 8 9 f v 3 V S 8 o e v n 7 9 + 3 9 B / x x / f m q h v f 7 q C 0 7 z / f 6 v v v z u a 7 B P + I H 7 / u T L 5 1 9 9 8 S J s Y j 5 7 / B V R / f c / P n l z 9 p O n / B 4 g + 5 9 p Q 3 z 8 4 v c / + T Z x 4 + / / 5 Q v p g U j Q / c h v Q 2 9 2 2 / B H 1 O b 1 m 1 d f n d i X d t E m / M h v w y + F b Q T O 6 2 / T L D 7 9 k v K n p y / e g D 5 v j p k u n Y + P l V z h x 0 R t a Q 2 Y u 7 + / Y Z X h A C p s K O / t R d / 7 f R 7 u n 3 3 1 7 S 8 e 7 u 6 e v d T 3 b E P T 3 + u z p 7 / / 2 Y u n p 7 8 3 M s S 9 z 0 w r y j P j w 2 d n v z c I 2 f / Q Y O H e 3 L U d d q H t x a A F H z 4 G T T B Z L z 7 n U P f F 6 X c t S 5 y 9 I C / s 7 C n / + v r F l 2 8 o i f z m 9 2 E R P i Z a / j 4 0 b a / O E N 7 5 f 6 I P 5 u m 7 r 0 5 J T F 6 T A B M j f / W c f n 5 x / H v / / o y F / M J / / z 7 m 7 9 + H 3 5 C G 5 O 8 9 e 4 Z + X v 3 E T + K H i F s s / l F B 5 B + / P z m 1 3 7 X N + a / f / 4 3 q v L M X z 4 g J n g Q B m f 3 s 8 e e n L 7 5 6 c c b e 6 G C Y a d s 8 p m T 5 c 5 L H L 8 7 e p O + a 4 t G y K D / 7 q K 3 X + U f o i A X t 7 M s X m B P 7 + + P X 0 D V n x 0 + e n 5 5 8 + e L N 8 d m L U 9 I 5 9 t f f X x R O B N q b 3 / v 3 J w 4 6 P X m D 9 3 9 / d o l f R 5 r d j c K / + + r 1 q 9 / / 9 e / N T E 8 U / c m z p / g 0 + i G Z p N O j p y 9 / f / I 0 + N f H d u 6 e n n 0 h p u z 3 f o 5 F h C 8 8 / f r V i 5 P f / / j V 6 b F T s P i p S p 5 0 D t A B d 5 h f i Y d E m N 9 8 9 Y p Z 7 f j 3 1 l U R W c d g B 0 / X M I g f f / K 5 M V j y h w L m P 5 h R 4 d 9 I z 6 J m d U H F r b G 8 + J K 6 F k a m Z i 9 f v X 7 x B t z m / o C M k K L + y e d H y P j Y P x 4 7 T c j M f n Y q X f z k 6 a v X N J 3 4 F W r 7 z Z c m + U U v 6 w e P e d 3 l 6 P f C l L B V f 4 0 J D I g l n z z m J Z k j / h u / 0 N + 6 F s X U 0 z / 2 u H 8 B 9 W 2 S M w X 6 b Y a h 3 y k Y / Q 2 f e I D s X w L J p 8 3 T U x N + 8 Q D 0 A 3 D l U 7 K k R / K p + c s w 6 + v f / / f 6 f V g y P y d 7 9 B L U l F / w 9 / G b N 6 / O h F J q R s i H I d 5 V k l n T 8 u L p m f k M h O Z 5 5 G m 3 x C b 7 + T k E y P 1 h a G + + 8 f / U y T B f e X / 9 r C y h 0 V L f 8 T N C + v V L h K n e X / a b E 3 a 5 X r / 8 8 o R V L n 7 q + q K v Y G j R / 6 s v T 7 7 8 8 s X v / f D e l z t m e Z F 7 + 5 z W I V N 6 8 M 8 u 4 0 a f P H 7 z 7 e + 8 U X Q + 3 2 f t w L P J D E 4 a V P 5 S d a p / P P 7 i 7 I X 3 u f 0 D h H 9 t J o B G e S p / U F g N H J n w + O 3 x a 6 I z 9 / R 7 v 3 n 9 7 W f P j 3 4 f 8 n / 0 V 3 z 2 x V P 6 h S T 8 j f 6 K z 5 5 / b j / j X 0 n h k C y d s C 8 D 5 2 g H e i n 4 5 L F l E / 6 b h 3 P 6 x R P S i 1 4 r x e 8 V z Q L j + p T s / t l z u A U B k 6 E J M Z q w p v t D / D 2 r w q L 6 D E Y H P t I b z 2 P 8 U I V 2 7 / + 3 C s 2 n 1 o 8 0 2 o 8 0 W k e j f f 5 k v 6 v R U q P R 7 v 2 / S a P 9 3 r f U a L / P o E Z j y v y / Q o O d f P n 6 z Q n F O a f f o A b b + / + t B v O p 9 S M N 9 i M N 1 t F g D 3 / q 9 x r U Y H s / 0 m A s c d + 4 B v v 8 O f r 7 8 q s X b 7 4 5 D b b / s 6 / B P h / Q Y A / j G o x T J u 4 v k S 9 k 0 o 1 4 v Y 9 e + 3 Z X r / k 0 / M b 0 W g h W P / v / l 6 Z D T q 7 z y c 9 L z X d w s H f Q 1 X x 7 R v N 9 e g v d B / V C t H r + k 0 J A g n L 2 k 0 + e v v n O w f 2 z Z 6 + / P H v z e 9 G v Z 5 / u H L z 5 f V 4 z U d E N s R O I C F Y y v z 5 + T i n J r 7 A 8 J b 8 o e B D V a E z W e 0 c v i k t a V k L y S P 5 G g G n 6 / 1 n F Z G 8 A k 7 0 f O i b 3 B j C 5 9 0 P H Z H 8 A k / 0 f O i b 3 B z C 5 / 0 P H 5 N M B T D 7 9 o W P y Y A C T B z 9 0 T A 4 G M D n 4 o W P y c A C T h z 9 0 T H Z 3 4 q j w 5 z 1 U t O l r 3 9 F E y 1 t 6 m r I S A A / s 9 e / / b a y h f L v v h a i n 8 Z C e 3 b 1 7 1 p o F 7 g l W W I 5 O m z a b V U 3 6 r F h m y 2 m R 1 / Q 7 r f f T L 8 s q s u i f 0 Z o / v y d r F B 4 S d w W 1 m A t 8 7 / 1 c Y H F 3 b 5 2 W 3 P t / a 1 o S y 9 g v v 8 m I / v 7 P v j + 8 9 3 M T 0 V t S f W N u r 3 7 3 / x 8 n 1 5 L 6 / z d O L X 5 a d / b L v T c / s f f l / Z 9 6 8 P T N 6 X e + + s n T / R d 7 r 3 / y w U 8 N B v I P b n R m 8 e u P A v n 3 1 l r R l M o X X 3 y 5 S Y 2 x D v G 0 F w Y f / M 2 6 D M P n n z / L y 8 Z H X 0 F g + T e n 2 R j b D 1 N n D C K u v 4 a J 9 j U V m v 4 W K D L 9 7 f 8 f C m x n U I H t D C s w a 0 h + G A r M / 2 t A a Q 3 O + o D S 2 r 9 F D I 5 f f z h q S 3 + F i t J f o Z n w 6 / + X d N P z 0 / 3 v f g O 6 6 f f + e a W b h G h o 8 C P d 9 P N H N 8 m s D + i m + z / S T b f V T X f 5 X + r E j 8 T 5 z 9 s 7 U a w 5 B h q + / n 0 O i P + 5 g b S j 4 R + 9 z J r i s t L P 8 U F M U 3 3 7 7 O n T 0 x d K A i Y 3 c h X 2 9 8 c v j 1 + d i r 5 5 + u r s + f P X b 4 h j j 5 7 T g N x f j 7 9 9 / P r p 6 b P j r 5 6 / e f r l y V c y 5 S 9 f H H / B N H x y / P r 0 K c j 2 5 v m X n 3 8 Z f G K V n / 3 k 5 M s v X p 4 9 D V 9 T L e p l D 3 7 W 6 H j 8 5 L v f 7 d M x T Y W S 6 U l R T 9 d l t m z z K F H d 8 v m P i O o T 9 a u f / L 1 i R E 3 T k 3 W + b L M m X V U 1 k f g i q 9 M s P a n q t k p f l t k P 4 p x 7 7 0 d E j j V 8 8 v S r i A Y A k Z 9 W 0 / W C 6 F y 9 H 5 3 d S u q P 6 O z T + b u v o x q C d E R V T 4 t / 9 G 9 d h r R F I r T M 0 q f 5 e p a l L / / R v 2 d S F t M s S n C X q v s R w b 2 G J 8 9 e D W i P N / / o X 9 + u S 2 L r 6 / Q n s 7 K q 8 + Y W b P 3 p j 6 g c p f L v 8 x M D 6 k N M X 5 M + L c 7 z u k D e / 2 Y i P / g R k W M N n 3 7 7 y w H d 8 a x a z p i R n x T 5 k v i Y l M a b v J 7 y 0 k q + T D / P a n I 6 / t G / P q 4 4 D n 5 E 7 V j D 0 5 0 X A 4 r j Z V 1 d F k 1 R L W + l M R 7 + i L x h w 5 c P f + / d V z s v v 9 i / H y f v l y 3 Y 1 u i N G w m M Z c w f E T j C v 9 / 5 I q q S 3 1 R t V k J D G A q 7 q K S J 0 v d H s V 6 0 4 b O 9 3 2 t T r P f i p n B v 9 0 f h X p y u z 7 / z H u H e 8 6 y + 2 K Q c f h T u R R t + v n / 2 f u H e T X T + U b g X p / O L z w d c t j C i u w W F f x T f R R t + + 9 N n Q 2 5 a J P K 4 i c g / C u / i R H 5 5 O q A u P i T y 2 P 1 R n B d t + J 0 3 B 0 M 5 o i D y u I m Z f x T Y R R v + X i c P o h q j 5 x g H L l z c N / 5 R c B c n 8 U 9 + G t E X X Q L H K L r 3 o 2 g u a P j t 3 + u n H r z 8 v b 5 7 7 / d 5 8 y y i E 7 6 d T U n t e n 7 E 3 Z d Z W x e L a l l E V c L e / x t i u f 9 3 U f f g w a e / 9 + v T F / s n M Z W w i b 6 U l 1 j S 7 5 M 1 u R Z R W v 8 o v u v S + u G 9 B w 9 + 6 u T z J z t x 6 3 Z M A U d L F I d 5 i 1 L 0 R 8 F c j 6 J f P n z y 4 v f 6 8 v n r o W B u q f S E 2 j 3 J V g V p 4 C h p f x S / d U l 7 f H L y + / w + Z / d + r 8 8 H m H X a r r O y + E E m i 3 a y T B f T F 1 F y / y i Y 6 5 H 7 p 7 7 a f / k T n 3 4 n m h T e q I c / p 8 C j z g a U 8 I 8 C u i 6 h n 3 y x 8 + q n n r 9 6 8 l W c r 1 / l z b p s M w R 1 s 7 x M T 3 + a o r m C d E i 6 d T y v 6 r q 6 S 5 m L J u N f 7 0 Q p / q O g r k v x k + O 9 N 0 + O n 3 1 x d g u K O 4 I 3 6 T G F H X W B h e k o o X 8 U 3 n U J f X r v 9 9 7 5 v Q 9 2 v 3 s 6 R O j L r P x H / 5 6 B w O N H o V y X n M / 2 n n 7 + k 0 9 o b X + Q b / P 6 M o t S 8 9 6 P w r g e N b 8 4 e P L l 7 / 1 8 Z 1 A L T N v i n E y b 8 9 e + p m K 4 9 6 M g r 0 v 7 z 4 9 / 8 s s n T 1 + f R W 3 e 6 b t p 3 l R p l Z 4 t m z X N A H k a 0 y J D 9 p I 8 u i E 3 L 0 r 4 H 0 V 8 X c J / + + D J T z 7 8 v b 7 6 z k / c Y P p 4 r e k N O X J M e q I y 0 Z 1 z c M s q / Y L k o c 2 I 3 + P c / q O g s E v 0 3 + u L 3 / t 4 / 6 c e f H t Y b 9 + G 6 F F i / y h M 7 B L 7 + Z c v j p 8 / P T l 5 2 C e 2 5 D v f N 0 d 3 7 0 e x Y Z f G X z w 5 + + 6 L n / z O T / z e Q z R G p C J J Z V q J e m + C / / y K E Z + f 7 n / 3 V k n 8 5 7 / X 5 5 H c x x 4 n k f t U 3 N n o d T z 7 + U v F n 3 g d S X f u 8 U J H h I o b X Y j / b 1 D x L v 9 7 8 i X j / u z 4 B D + O 3 7 w i 8 r 7 6 v X 9 / / s U Q 9 t l X L 0 5 + f x r G s a P k 8 Z s 3 r 8 7 o l 5 9 6 + e r s z a v j F 4 / v m k / k q z f S p 6 V X N 8 4 4 I h 2 h v 3 E 3 L 1 + 9 f v H m a F c 6 k D 8 e P 3 t + / O b 3 V w i P 7 3 p / y T e v O 9 + Z v 8 2 3 R H 4 e m f z 1 9 O w V / j p 9 / u Y r o c 9 d O 8 z 3 G u / J 8 + P X L 1 9 9 + f N m v G c v X v / + T 2 6 c 3 9 2 u M Y y P d / / / / e M 9 P n l D Q 3 7 z z c z v 3 v / 7 x / v s j P y i s 6 c / b 8 b 7 + q s n L 1 + d v v 7 5 N F 7 6 + u f N c E k 1 f / 7 6 9 O T n z X j V H H 3 + s z D g / / c O + O c T Q + O 7 s y 9 / / o w X z P z z S k G f f u f 0 1 c 8 j h U X z + / v Q / P 7 / a r w 0 p m d n b 3 7 / k z e v + g P e e X l y / P s / P a U o 8 P 9 f P u X G M Z P 8 v v z 9 v 3 p 9 + u r n 2 Z B f n r 7 6 / 5 f i 2 j j k 1 6 e f f 0 G p j W 9 m w P 8 v C Y U 3 D p j y L 6 9 / n 2 9 o g v + / M F 7 6 + / c / + e r V N y T F O / 8 f G P H r L 7 9 6 R V P 8 5 v S L b 2 b M / 1 8 Q Y x i o b 5 + d v v j / V w 7 g 5 M v X b 0 5 I O 5 3 G h o w s K a V K n 3 5 D b s j / S z h 7 4 5 D / f 6 i 7 N o 7 3 / 5 8 u y M 1 D / v + d C 7 J x y E + + e q 2 B x j c x 4 v 8 v y L G v y n + + j P n L / z / 6 I Z t F + c 3 v / / z L k + M 3 Z / / / W m j 6 / P n v f 3 x y 8 u V X C B r 6 R v m L L 9 7 8 / m e 3 c L 0 O / n 8 z 5 F s Z 5 d 2 9 / 9 + M 9 9 b u 9 e 7 + r c b 8 / x I T t X n M p 1 9 I R z c N + d 6 t h v z / h W l + c v z 8 9 y e Y N y 5 K P L j V i P + / M M n P v r i V G / L w V g P + / 8 I U n 7 0 4 e f 3 m N p O 8 u 3 u r M f 9 / Y Z I / f 0 7 f n f 7 e N w r y 7 U z y / v 8 7 R v z s 7 P X J y 6 g P g m 9 + n 9 P j G 7 2 u / 0 / p r c 3 D p W / u 3 T T c / 0 9 Z p u H h v v j q i + 8 + P f 5 9 b h r t / 6 e k d 3 i 0 T 4 / f n D 5 7 9 e W N r u W n / / 8 Z 7 p s b Q 4 f 7 m w f 7 / 5 X B E i f f g p F v 5 0 T / 3 A z 2 L v 9 7 c v p c x s 2 / S L t d Q v 3 e i 4 O n B / d / 8 s X 9 3 + f g 4 K s v T 7 7 8 8 s X v / e S 7 r 7 / 7 + K 5 p o m 3 3 4 m 2 f / 1 6 f f 2 7 a 7 h 0 9 J m r 9 / q 9 P j p + f A g X 8 Q Y u x J 4 z Y F y + / f f z 6 7 D V T 7 f n p T 5 4 + x 2 8 n X 3 3 x F f 9 C l v 7 z V 0 c I N + W 3 x y 9 e f / X k l R 3 f N 0 y l 3 + v s K V 7 A D 6 H T L Y j z 7 d / r p 0 6 O 9 9 4 8 O X 7 2 x d m P i D P A O U + / / e X t O e c n X u / 8 v C L O 8 Z P v / o g 4 Q 8 Q 5 + X 1 + 4 u D W x P n 5 J l b f / v T Z 7 / U j 4 g w Q 5 / f 6 y U 9 / x D k R a / X w 3 o M H P 3 X y + R O r R 3 5 E n C 7 n n D y 4 v V j 9 f F H I 4 J w v H z 5 5 8 X t 9 + f z 1 r Y n z 8 4 1 z T n d e / I h z I p z z x Z O z 7 7 7 4 y e / 8 x O / 9 I + L 0 i U P p v d / n 9 z m 7 9 3 t Z U b m R O D 9 f x I q I 8 + S L n V c / 9 f z V k 6 9 + R J w + c Z 7 t P f 3 8 J 5 + Q j 3 x r 4 v x 8 E a u v 5 S H / f C P O e / k 5 P 1 / E y g z 4 2 f P v 3 J 4 4 P 1 8 4 B z r n i 4 M n X / 7 e z 3 d + l O y K E O f 5 l y + O n z 8 9 O X l 4 a + L 8 f O E c M + C H r 3 + f g 1 s T 5 + c L 5 3 w t n f P z j T g n z 1 7 9 i D h 9 4 r x 8 + H v v v t p 5 + c X + / V s T 5 + e b z n m v d a u f b 8 T 5 9 s v T 2 y v k n y / E I V N + 8 O D T 3 / v 1 6 Y v 9 k 1 s T 5 + e P z p E B f 7 5 / 9 r P A O f 8 f J 8 7 X y u f 8 f B E r m y b 9 z h e 3 5 5 y f d 2 L 1 4 v P b W 6 u f L 8 Q h s T o 5 3 n v z 5 P j Z F 7 c P P H + + i N X X W t T 7 e U S c 9 4 / K f x 6 J 1 Y O X v 9 d 3 7 / 0 + b 5 7 9 S O d E i P N 7 f f F 7 H + / / 1 I N v / y j B P h h b P f 3 q 4 N b E + f n C O V / L Q / 7 5 R p z 3 C j x / v h A H 4 c N P f b X / 8 i c + / c 6 P 8 j k R 4 n z x 5 O y 7 L 3 7 y O z / x e 9 + a O D 9 f O O d r p U l / v n C O T b D v / V 6 3 9 3 N + v h H n 5 P f 5 i d s r 5 J 8 v x P l a C v n n i 8 4 h 4 p z e + 7 1 3 f u + D 3 e + e 3 p o 4 P 4 8 4 5 / 1 z y D 9 f i P O 1 1 q 1 + H o n V + w e e P 4 + I 8 + 2 D J z / 5 8 P f 6 6 j s / 8 S P i D J j y 4 y f f v b 2 f 8 / O F O M Q 5 n x / / 5 J d P n r 4 + + + r W x P n 5 o p C / V i b w 5 w t x z I C f f v v L 2 x P n 5 4 t Y 2 W T X + 6 x b / X z j n I e v f 5 + D H x F n g D j f e X P g O O d H Y v U B K Y u f b 8 R 5 r 9 W H H 4 n V j 4 j z 9 c K H n 0 f E e f 9 8 z s 8 3 n X O 6 8 + L 2 C f a f L 8 Q h z n m 2 9 / T z n 3 x C W e Q f E W e A c 3 6 v n / z 0 R 9 Y q w j k P v 3 z 4 5 M X v 9 e X z 1 z 8 i z j e R s v j 5 I l Z E n C d f 7 L z 6 q e e v n t y e O D + P O O f Z F w d P v v y 9 n + + c / Y g 4 Q 6 b 8 O 1 / 8 S C E P E e f 4 q 5 / 8 k Z / z j R D n / z + c c 5 f / f f r q 7 D m j 9 P L V y z d n p 6 + F a C 9 f f f n y 9 J X 8 j Z f 1 2 S U o A P K T x 8 + / 4 i H f 7 T b e 8 P L e 7 o e 8 v P c h L 9 / 7 g J f v f c i Y 9 z / o 5 Q 8 h 2 L 5 P M O Y 0 + e 3 9 g P i E + 5 p A d n d 8 G h z 9 3 l 8 P x g e Q Y n c n I M X u 1 0 P g A 1 h o d 2 f / G 0 D g / o c g 8 O m H v P w g Z I K I V n x w 9 v p r 8 s b B h y D 2 M E D s a y G w G 4 r J 1 4 P x I b y x + w 3 w x t 4 H a J n d D 1 H L e x 8 u 2 / s 7 H w 7 j / j c A 4 2 E I 4 / 0 I Q S / 7 V D w 6 b d p s V q W z P H 1 d t O t s W l T L 9 F m x z J b T I q + z 9 M n X w 6 + j 0 S N y + P C L L 7 7 8 W r A D D v q a 9 A s Y 6 e v A 2 M X / N 4 7 x J 1 7 u P f u 9 v o C 3 9 n V g 3 0 y / r 6 f H A D s w l D / 1 k 6 + e / / 5 f v E S H X w d W o B F + 6 t n Z 7 2 / A / f 4 / Q Q 2 + B v M A q G 8 + j o 6 f / u R 3 f p 8 X X / 7 E V 2 d f g 1 0 A z b c n g H b 2 k 2 e n v 8 + r 4 6 8 H L L Q v 9 + 7 u P L i 7 t 7 N 7 8 P W A + Q b l a O f T u 7 u 7 A P Y w 3 d 1 5 R P + 7 v / / 1 o A a W 5 p u X 7 t 2 O a + 1 R I d 3 9 9 N G 9 g 0 f 3 H n 4 9 q I E 8 f e B E d W z l / b s 7 + 4 r i / U f 3 d x / t f f r 1 o A a i 8 + P D M O 7 a C O U n j 1 8 J S P 7 l J 1 8 c f 3 H 0 U y 9 / / 2 e / z + n x K 3 o d f 6 I J h U J i T / m 3 x z / 5 8 v j V a 4 p 4 X t J H + u v j 1 2 e f v z i i l A r / f P z l y z d H p 7 S Q h J + P n 3 / 5 3 a M 9 1 o v 4 D X / + / q e / 9 x v 3 E f / 1 + N t n n 3 8 b p g I / 8 Q n H d l 9 + 9 w 1 9 d / y P / s 1 V u s z a d Z 2 V o 3 Q / X e X 1 O G 9 W + b T I y r x J L S C 0 1 X d + / + e n L 4 7 2 7 c f 8 J 4 N + I 5 D 1 V / 6 c W v l / P v 7 2 q 9 / H t O L f b C P 3 1 + O f 1 B Y / a T 4 B C v a P x 9 8 + f f 7 y 9 z / + y e M z j g e / e P 3 5 7 / + C w 8 e z L 5 9 8 5 8 U X R z v P z l 6 f C I 3 1 E 6 b K y R c v r b H s T g z N x M 7 Z 7 4 / 3 a B b v 3 T w 3 Z x v n 5 s k b b 2 7 Y V A R T s 9 u Z l y N m W P 7 N z s + R + U i a C Z 3 d p B m i / b + X / k L H r 0 d / N P 3 R H P x c z M H r 3 / / k y y 9 e 0 j 9 P T 3 / / 3 Z u n 4 P X t V d T n p 1 + c d O b A f n S j i v q 8 m p A V K 9 N T s W Z f F N N 5 l U 3 / 0 b 9 4 + f 8 x x W S J + 3 6 z 8 r N k M r o y Y T + 6 c T 5 u N h m 7 P x c z c 3 T 6 0 3 k 9 L c j P k U n 5 2 v N 0 S w N y l / / 9 9 v G L p 8 / h p 8 M / 1 D 8 e v 3 5 z / I Z + v K H 0 6 u / / E 1 + d v v p 9 g K / 3 1 + O z F y + / e v M F s c I R v E r 7 h y R E n 5 + 9 5 u G e f P X q 9 / o p / P L 6 1 V P A I 8 L u b e / s b 8 P n 1 I 8 e k 5 C f / e T R 7 0 X + o v z 2 + P V X L y m 5 + / r 1 7 / 8 F / X P 8 + a m F 9 v q r L z g H + / u / + v K 7 r 8 E + 4 Q f u + 5 M v n 3 / 1 x Y u w i f n s 8 V d E 9 d / / + O T N 2 U + e 8 n u A 7 H + m D f H x i 9 / / 5 N v E j b / / l y + k B y J B 9 y O / D b 3 Z b c M f U Z v X b 1 5 9 d W J f 2 k W b 8 C O / D b 8 U t h E 4 r 7 9 N s / j 0 S 0 p u n 7 5 4 A / q 8 O W a 6 d D 4 + V n K F H x O 1 p T V g 7 v 7 + h l W G o 9 u w o b y 3 t / G 9 5 6 f 7 3 9 X 3 b E P T 3 + u z p 7 / / 2 Y u n p 7 / 3 0 Z 4 F 7 T 4 z r S j f j w + f n f 3 e I G T / Q 4 O F e 3 P X d t i F t h e D F n z 4 G D T B Z L 3 4 X N Y V T r 9 r W e L s B b n H Z 0 / 5 1 9 c v v n x D G f 4 3 v w + L 8 D H R 8 v e h a X t 1 h t j b / x N 9 M E / f f X V K Y v K a B J g Y + a v n 9 P O L 4 9 / 7 9 2 c s 5 B f + + / c x f / 8 + / I Y 0 J E f 8 2 T P 0 8 + o n f h I / R N x i w a k K I v / 4 / S n a + K 5 t z n / 9 / m 9 U 5 5 2 9 e E Z M 8 C S I l u 1 n j z 8 / f f H V i 7 O z p / 0 Z d T k A 2 + Y x r W Q 8 J 3 n 8 4 u x N + q 4 p H i 2 L 8 r O P 2 n q d f 4 S O W N D O v n y B G b a / P 3 4 N X X N 2 / O T 5 6 c m X L 9 4 c n 7 0 4 J Z 1 j f / 3 9 R e F E o L 3 5 v X 9 / 4 q D T k z d 4 / / f n W O V 1 p N n d K P y 7 r 1 6 / + v 1 f / 9 7 M 9 E T R n z x 7 y p + + 6 X z w 5 v c / I 5 2 G s E m a 4 y 9 i g 2 y R H 4 F 6 p 8 9 P I T u / P 2 k r / u x x E F l R W x M 2 / T 7 6 E n 9 G N u 7 U v H C 2 n O X v M M 3 y y + O f z M p 1 D 7 Z 8 S G 1 C i L E O X p 0 S g 7 / 6 / Y 9 f v z 7 9 4 s n z 3 2 d z N 0 9 O 3 x 3 P Z s V y l P 5 k X j c U P H / 2 g J K A 4 7 3 x P f p 3 Z 5 S e r E u y g P l n y 3 z d s i F 8 u Z 6 U x f T 3 y q / f V G / z 5 W c P 9 z 7 N P t 3 b O Z h O z u 8 f T L L J 1 8 H 0 5 D n h u h n N a b U Y N 9 l q P C n G e T v O l l l 5 / Q O y x x l Q H 9 M Y z t p 8 8 S Z / 1 5 6 W + S J f t u + F B Q u 4 m e / N a D x 9 + f v v v R f s 0 9 + b p O E W s 0 1 D e P b g J 7 6 8 9 8 X J 8 X d f v / j i q 5 9 4 + X s / + 2 r n p 9 4 8 O z j + q f f q 8 P W 3 T 0 / f b O 5 L M y a x d M l 7 d f X 0 F G 7 X 7 / / 6 2 8 c v b z G 6 + 0 9 P v 6 T R f f 7 s z f F 3 n n / 5 k 8 9 + n 7 2 D n 3 j 6 3 S 9 + n / f q 8 h W 0 8 O a + f r d X v 9 v u I / z z X o C f n r 1 + + f z 4 9 / n 9 o Z v P T k j x P 3 9 z + m o z T 7 J i e Q / Q z 7 5 8 9 c X x m 2 8 W J p T E 7 6 9 a 4 g Y J + o V l e / h 7 v F u U 6 a X K + U e 7 4 5 2 P 0 n w 5 r U i G L j 7 7 a N 2 e b + 9 + + t H v 8 Q s v 2 s P f O E H z 1 3 l N v m 7 x g 9 y T r J R A L J t H p G M / + 2 j e t q t H d + 9 e X V 2 N r + 6 N q / q C E l A 7 u 3 d / 7 y + e v 5 7 O 8 0 W 2 X S y J 1 Z Z T U s L m r d n N b 3 0 k C K Q p U H h z v c r x 9 0 9 m h M q k z P H Z X f O h a X T 2 l J s c v 2 I D 8 P u b 7 B O 3 l e 9 M S y a F e Z 1 0 G D c J P p S R 3 4 0 N H V + / F 1 M d f / X m y 2 d n m 6 X x f W f 8 5 P g l T O Z 7 w 7 z r m y V j + c S U b b Z r D 3 8 W 7 d r D 9 y L n j + z a / z f t 2 u 7 v s 0 d e 9 e m 3 X 5 1 9 e n B v f / f L n d 0 X v 9 f z 3 + f 4 / S b / / 6 1 2 7 f e 5 / / D s 9 / n u T z 4 7 + I m z n z o 5 + X T n 4 U / 8 3 g / u H 9 y H N n 6 P L m 9 j 1 1 7 D r r 3 + k V 3 7 e W j X O H L 5 / b 3 k 8 Y 9 M 2 z d h 2 v Z / F k 3 b / n u R 8 0 e m 7 W f T t L 2 f y n w P 0 / b 6 0 9 / 7 w b c f / F 4 P n 7 7 6 8 s X x 7 h d v f v L B V 7 / P v f s P f q 8 v 3 6 v D / 7 e a t i 9 e / F 7 f / o o y H z / 5 6 X e O T 5 / 9 3 r / 3 d 9 / 8 X s + / e v P q / u l 7 d X k b 0 / Y E p u 3 J j 0 z b z 0 P T J i G b W f 3 5 k V 3 7 J u z a / b h d + 0 b s 2 v 3 3 I u e P 7 N r P p l 3 7 W Q v Z f v K r Z 8 9 3 j 7 / 4 q S 8 f v H l 1 7 / 7 z e 9 / 9 c v f T + / e / 8 + Y n 3 6 v D / 7 f a t b M X 9 3 / y 9 9 7 b f / r m 9 f 0 v 3 n z 5 6 v U x r S 3 s P / n 0 y X f e q 8 v b 2 L U T 2 L W T H 9 m 1 n 4 d 2 7 U c h 2 8 + K a f v 0 Z 9 G 0 f f p e 5 P y R a f v / p G l 7 8 O 0 3 O 6 f 3 H v 7 U 3 t 7 T b + + f 3 X / x 4 i e + f H j 6 U z + x 8 + y 9 O v x / r W n 7 i e d n z 3 Z P X / / U / v 1 7 T 3 6 v 1 9 9 5 8 B M P 3 v z e X 3 7 3 1 a v 3 6 v I 2 p u 0 p T N v T H 5 m 2 n 7 + m 7 f X v f / L l F y / p n 6 e n v / / u T d Y N Y / u R e b v R v D 3 4 W T R v D 9 6 L n D 8 y b / + f N G / 3 H 7 7 8 f b 7 8 8 u T T L 7 / 7 4 N n z p y 9 + 8 t 5 X x 5 / v E D u f v V e H / 2 8 1 b w 8 P f q + n X 5 y 8 + e K r s + c P n / z U T + 0 8 / X 0 + / b 3 2 7 r / c / e 5 7 d X k b 8 / Y M 5 u 3 Z j 8 z b / 6 / M 2 0 n F o M Q Q x c 3 b 6 1 c k y K c / s m Z f 2 5 p 9 / u r s K d T b N 2 r G D N D 3 I O D P V / v 1 e V 3 M 3 q v 7 / 5 c Y r r P f + / d 6 8 H z / 9 e n p p y e v X / 5 e u 2 9 + n + c v X j / 8 f V 6 + O X m v D m 9 h u M 7 X J I / 5 + 4 3 j v Y z U 7 3 P / 6 f 7 n T 7 7 Y + / Z P / M T v / f v 8 1 K v f 5 6 t X J w T u + c P 3 X B G + h Z E 6 l v T i 3 r 3 3 g i w m Z D P o 3 / u 9 I L 7 + 8 t W b 3 / / s 5 M s X N / D v + 0 H 9 9 t n p q + N X J 9 / + f X 4 2 Q b P t e / n q 9 N n Z 7 3 3 6 z V j V F 8 c / e f b 5 8 Y 2 K 9 j 0 x / i b t A R j g q + f H 3 y R 6 T 1 + d P X / + + z / 9 8 r s v f v 8 v X 1 B I + O I n v x F M v 3 3 2 + b e f 0 / / f k E v 1 6 q u T N 1 + 9 O v 3 9 v y B 9 / k 1 5 V T T v p 6 R + T 0 5 / / 9 / r 9 P f 5 R j n s 5 P n Z y y 8 o M v 6 9 N w N 9 9 t X z 5 6 / P f u r 9 V t Q N 7 B u M 2 t e C f f z 0 O 1 + 9 h k S c U c R 4 / O p 0 M 5 f c l s 7 0 5 5 v T k x t l 4 r b g n n 7 5 + 7 / 4 8 s 3 v / 5 R 8 1 j e n v / + L r 8 A Q t / K M 3 3 M S X 3 / 7 y + 8 i y c G O M b k S v 7 / Y M / P J N z K W 1 1 + 9 J P X z + v X v / + L 0 u 7 / / 8 7 M X X 0 M L 3 d V f b + + f 3 f v Z 8 M / e z w r 9 y D + 7 Z f f v 5 5 9 t m o Q + 7 P f w z x 5 + / n s d / M S 9 B 9 9 9 t f f 7 f H n 6 3 e / 8 x P 7 D e / v P d / e P v / H E g v h n 7 z e O 9 / L P f u L g y 9 M X r 3 / y 2 6 9 3 9 3 a + 3 D 3 7 z k / 8 x L d / 6 v e 5 9 / L B + 3 m a 7 + G f 3 X u / z N u P / L M f + W c / 8 s 9 U 9 f 7 I P + v w 2 Y / 8 M 0 + v / X / e P 7 v 7 h n + h z 1 / / / m Z l j a T z z T F 1 9 O r o s f 3 1 9 / / 2 8 Y u n z 0 9 T y p g + W h b l Z x + 1 9 Z o S o t T Z m 9 / 7 9 / / y y X d o 8 v A + / f / 5 V 6 e v I 8 3 u R u G / M V g y a q 9 e / d 7 B 3 2 d P j 4 6 f P y c S P 3 1 1 / P n v T w j Q L 1 + + p O E 9 p c G i I 5 4 u / o W G 1 X k 5 A o y k m S j 5 b Z q l s z e / / x f H J 6 + + 9 G A x k r c A Q n + e Y D r M a L 4 + O l + c P n 9 j w b z + + n B U e H 7 / 7 3 7 5 6 v d 6 8 u W X v 9 f X G J S h z H e f Q D 3 T V y + + P j o G j d / / J f m r 9 M f T r 4 H P m 2 + f w i V 8 7 / d e U 9 r u 9 P f / 6 i V y 6 L 8 / V K A / j J 3 3 G s Y b c r B e k / b / Q D A / D k v n X u Y / 3 + v 1 r 8 L X v 3 q v 1 1 9 8 + f t / 9 9 W x L z K 3 p a S d x c 7 w b / s + q 0 b 6 w A n K B 3 C 4 R e b M Z 6 a j L 4 9 f / 9 6 / 9 8 6 X n x + c H t x / u P P y D S n 4 3 a + + + + b F d 9 8 L + E u y Y m T L P m y a F Q i / 8 X W o R U o e P v L r s x e f E w N T H K U S + T V g f f X 6 l C T 4 z d k X Z N r J L f q S d O d t l d T d U B 8 D E t k y N j 9 k m o + g z B / f 7 X 7 6 W M a O I G 7 T j H i t 9 I 0 3 v 8 / L 0 6 P v V v X b S V W 9 N Q 3 4 w 8 d Y w B Q B P i K G 9 / 5 C s 8 9 P j / 4 f S 6 V g i k q O A g A = < / A p p l i c a t i o n > 
</file>

<file path=customXml/itemProps1.xml><?xml version="1.0" encoding="utf-8"?>
<ds:datastoreItem xmlns:ds="http://schemas.openxmlformats.org/officeDocument/2006/customXml" ds:itemID="{A2A947A8-EAFF-465C-99B1-3CFC1A21B9CC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 Situacion Financiera</vt:lpstr>
      <vt:lpstr>fuente2</vt:lpstr>
      <vt:lpstr>fuente3</vt:lpstr>
      <vt:lpstr>'Estado Situacion Financiera'!Área_de_impresión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Estado de Situación Financiera</dc:title>
  <dc:creator>steel</dc:creator>
  <cp:lastModifiedBy>Suelem Janeth González Rodríguez</cp:lastModifiedBy>
  <cp:lastPrinted>2026-04-28T20:52:59Z</cp:lastPrinted>
  <dcterms:created xsi:type="dcterms:W3CDTF">2017-06-21T15:05:23Z</dcterms:created>
  <dcterms:modified xsi:type="dcterms:W3CDTF">2026-04-28T20:53:04Z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Estado Situacion Financiera</vt:lpwstr>
  </property>
  <property fmtid="{D5CDD505-2E9C-101B-9397-08002B2CF9AE}" pid="3" name="BExAnalyzer_OldName">
    <vt:lpwstr>1. Estado de Situación Financiera(OASXX0OG8E8590PTORM1UWTNW).xlsx</vt:lpwstr>
  </property>
</Properties>
</file>